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465" windowWidth="20730" windowHeight="11760" tabRatio="756"/>
  </bookViews>
  <sheets>
    <sheet name=" Boletín de Inscripción " sheetId="1" r:id="rId1"/>
    <sheet name="Exportacion" sheetId="5" state="hidden" r:id="rId2"/>
    <sheet name=" Derechos de Inscripción " sheetId="2" r:id="rId3"/>
    <sheet name=" Datos de Organizadores " sheetId="3" state="hidden" r:id="rId4"/>
  </sheets>
  <definedNames>
    <definedName name="Ambos">' Datos de Organizadores '!$P$28</definedName>
    <definedName name="_xlnm.Print_Area" localSheetId="0">' Boletín de Inscripción '!$B$11:$AH$171</definedName>
    <definedName name="Autonomico">' Datos de Organizadores '!$Q$14</definedName>
    <definedName name="Auxiliar">' Datos de Organizadores '!$Q$8</definedName>
    <definedName name="Blanco">' Datos de Organizadores '!$Q$16</definedName>
    <definedName name="Campeonato">' Datos de Organizadores '!$Q$28</definedName>
    <definedName name="cc">' Boletín de Inscripción '!$C$74</definedName>
    <definedName name="Cierre">' Derechos de Inscripción '!#REF!</definedName>
    <definedName name="CILINDRADA">' Boletín de Inscripción '!$C$72</definedName>
    <definedName name="CLASE">' Datos de Organizadores '!$Q$39</definedName>
    <definedName name="Clasicos">' Datos de Organizadores '!$Q$15</definedName>
    <definedName name="Derechos1">' Derechos de Inscripción '!$J$21</definedName>
    <definedName name="Derechos2">' Derechos de Inscripción '!$M$21</definedName>
    <definedName name="DHF">' Datos de Organizadores '!$Q$37</definedName>
    <definedName name="DIVISION">' Datos de Organizadores '!$Q$35</definedName>
    <definedName name="Divisiones">' Datos de Organizadores '!$R$20:$U$24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'!$Q$18</definedName>
    <definedName name="España">' Datos de Organizadores '!$Q$13</definedName>
    <definedName name="Fechadia">' Boletín de Inscripción '!$G$12</definedName>
    <definedName name="Fecharecepcion">' Boletín de Inscripción '!$W$25</definedName>
    <definedName name="GD">' Datos de Organizadores '!$Q$42</definedName>
    <definedName name="Grupo">' Datos de Organizadores '!$Q$31</definedName>
    <definedName name="Inicio">' Boletín de Inscripción '!#REF!</definedName>
    <definedName name="IVA">' Datos de Organizadores '!$Q$17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'!$Q$3</definedName>
    <definedName name="Opcion">' Datos de Organizadores '!$U$4</definedName>
    <definedName name="Opcion2">' Datos de Organizadores '!$U$5</definedName>
    <definedName name="Opciones">' Boletín de Inscripción '!$B$9</definedName>
    <definedName name="Ouvreur">' Datos de Organizadores '!$Q$7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'!$Q$4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'!$Q$5</definedName>
    <definedName name="Tabla_datos">' Datos de Organizadores '!$A$3:$N$8</definedName>
    <definedName name="TablaGrupos">' Datos de Organizadores '!$R$28:$U$39</definedName>
    <definedName name="Trofeo1">' Datos de Organizadores '!#REF!</definedName>
    <definedName name="Trofeo10">' Datos de Organizadores '!$Q$12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'!$Q$9</definedName>
    <definedName name="Trofeo8">' Datos de Organizadores '!$Q$10</definedName>
    <definedName name="Trofeo9">' Datos de Organizadores '!$Q$11</definedName>
    <definedName name="Turbo">' Datos de Organizadores '!$O$27</definedName>
    <definedName name="Valpubli">' Datos de Organizadores '!$S$4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9" i="1" l="1"/>
  <c r="C74" i="1"/>
  <c r="Q35" i="3"/>
  <c r="Q39" i="3"/>
  <c r="N4" i="3"/>
  <c r="N5" i="3"/>
  <c r="N6" i="3"/>
  <c r="N7" i="3"/>
  <c r="N8" i="3"/>
  <c r="N9" i="3"/>
  <c r="N10" i="3"/>
  <c r="N3" i="3"/>
  <c r="P3" i="3"/>
  <c r="M21" i="2"/>
  <c r="J21" i="2"/>
  <c r="J23" i="2"/>
  <c r="P5" i="3"/>
  <c r="P6" i="3"/>
  <c r="P7" i="3"/>
  <c r="P8" i="3"/>
  <c r="P9" i="3"/>
  <c r="P10" i="3"/>
  <c r="P4" i="3"/>
  <c r="M10" i="3"/>
  <c r="M9" i="3"/>
  <c r="M3" i="3"/>
  <c r="M23" i="2"/>
  <c r="D8" i="2"/>
  <c r="Z18" i="1"/>
  <c r="D17" i="2"/>
  <c r="W72" i="1"/>
  <c r="M8" i="3"/>
  <c r="M7" i="3"/>
  <c r="M6" i="3"/>
  <c r="M5" i="3"/>
  <c r="M4" i="3"/>
  <c r="H17" i="2"/>
  <c r="B10" i="2"/>
  <c r="C87" i="1"/>
  <c r="F17" i="2"/>
  <c r="D16" i="2"/>
  <c r="F15" i="2"/>
  <c r="D15" i="2"/>
  <c r="D14" i="2"/>
  <c r="C22" i="1"/>
  <c r="D13" i="2"/>
  <c r="C21" i="1"/>
  <c r="Q72" i="1"/>
  <c r="G133" i="1"/>
  <c r="AY2" i="5"/>
  <c r="G129" i="1"/>
  <c r="H2" i="5"/>
  <c r="A2" i="5"/>
  <c r="BW2" i="5"/>
  <c r="BV2" i="5"/>
  <c r="BU2" i="5"/>
  <c r="BT2" i="5"/>
  <c r="BR2" i="5"/>
  <c r="BQ2" i="5"/>
  <c r="BP2" i="5"/>
  <c r="BD2" i="5"/>
  <c r="BC2" i="5"/>
  <c r="BA2" i="5"/>
  <c r="AZ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J2" i="5"/>
  <c r="AI2" i="5"/>
  <c r="AH2" i="5"/>
  <c r="AK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V2" i="5"/>
  <c r="R2" i="5"/>
  <c r="Q2" i="5"/>
  <c r="P2" i="5"/>
  <c r="O2" i="5"/>
  <c r="N2" i="5"/>
  <c r="M2" i="5"/>
  <c r="L2" i="5"/>
  <c r="K2" i="5"/>
  <c r="J2" i="5"/>
  <c r="I2" i="5"/>
  <c r="D2" i="5"/>
  <c r="G2" i="5"/>
  <c r="B2" i="5"/>
  <c r="C2" i="5"/>
  <c r="BE2" i="5"/>
  <c r="BF2" i="5"/>
  <c r="BG2" i="5"/>
  <c r="BH2" i="5"/>
  <c r="BI2" i="5"/>
  <c r="BJ2" i="5"/>
  <c r="BK2" i="5"/>
  <c r="BL2" i="5"/>
  <c r="BN2" i="5"/>
  <c r="BO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C90" i="1"/>
  <c r="G90" i="1"/>
  <c r="AE131" i="1"/>
  <c r="Z126" i="1"/>
  <c r="C18" i="1"/>
  <c r="C126" i="1"/>
  <c r="Q68" i="1"/>
  <c r="Q37" i="3"/>
  <c r="O43" i="3"/>
  <c r="G12" i="1"/>
  <c r="C26" i="1"/>
  <c r="C28" i="1"/>
  <c r="U4" i="3"/>
  <c r="B8" i="1"/>
  <c r="U5" i="3"/>
  <c r="B9" i="1"/>
  <c r="S9" i="3"/>
  <c r="Q3" i="3"/>
  <c r="S5" i="3"/>
  <c r="S7" i="3"/>
  <c r="S8" i="3"/>
  <c r="S10" i="3"/>
  <c r="S11" i="3"/>
  <c r="S12" i="3"/>
  <c r="S13" i="3"/>
  <c r="S14" i="3"/>
  <c r="S15" i="3"/>
  <c r="S17" i="3"/>
  <c r="C24" i="1"/>
  <c r="C100" i="1"/>
  <c r="AA68" i="1"/>
  <c r="U72" i="1"/>
  <c r="Z131" i="1"/>
  <c r="BB2" i="5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<sst xmlns="http://schemas.openxmlformats.org/spreadsheetml/2006/main" count="502" uniqueCount="364">
  <si>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</si>
  <si>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</si>
  <si>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</si>
  <si>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</si>
  <si>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</si>
  <si>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</si>
  <si>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</si>
  <si>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</si>
  <si>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</si>
  <si>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</si>
  <si>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</si>
  <si>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</si>
  <si>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</si>
  <si>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</si>
  <si>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</si>
  <si>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</si>
  <si>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</si>
  <si>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</si>
  <si>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</si>
  <si>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</si>
  <si>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</si>
  <si>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</si>
  <si>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</si>
  <si>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</si>
  <si>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</si>
  <si>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</si>
  <si>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</si>
  <si>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</si>
  <si>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</si>
  <si>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</si>
  <si>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</si>
  <si>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</si>
  <si>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Cuenta de abono inscripciones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</si>
  <si>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</si>
  <si>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</si>
  <si>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</si>
  <si>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</si>
  <si>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</si>
  <si>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</si>
  <si>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</si>
  <si>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</si>
  <si>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</si>
  <si>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</si>
  <si>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</si>
  <si>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</si>
  <si>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</si>
  <si>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</si>
  <si>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</si>
  <si>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</si>
  <si>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</si>
  <si>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</si>
  <si>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</si>
  <si>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</si>
  <si>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</si>
  <si>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</si>
  <si>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</si>
  <si>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</si>
  <si>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</si>
  <si>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</si>
  <si>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</si>
  <si>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</si>
  <si>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</si>
  <si>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</si>
  <si>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</si>
  <si>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</si>
  <si>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</si>
  <si>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</si>
  <si>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</si>
  <si>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</si>
  <si>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</si>
  <si>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</si>
  <si>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</si>
  <si>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</si>
  <si>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</si>
  <si>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</si>
  <si>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</si>
  <si>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</si>
  <si>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</si>
  <si>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</si>
  <si>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</si>
  <si>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</si>
  <si>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</si>
  <si>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</si>
  <si>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</si>
  <si>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</si>
  <si>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</si>
  <si>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</si>
  <si>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</si>
  <si>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</si>
  <si>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</si>
  <si>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</si>
  <si>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</si>
  <si>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</si>
  <si>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</si>
  <si>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</si>
  <si>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</si>
  <si>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</si>
  <si>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</si>
  <si>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</si>
  <si>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</si>
  <si>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</si>
  <si>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</si>
  <si>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</si>
  <si>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</si>
  <si>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</si>
  <si>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</si>
  <si>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</si>
  <si>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</si>
  <si>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</si>
  <si>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</si>
  <si>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</si>
  <si>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</si>
  <si>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</si>
  <si>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</si>
  <si>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</si>
  <si>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</si>
  <si>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</si>
  <si>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</si>
  <si>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</si>
  <si>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</si>
  <si>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</si>
  <si>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</si>
  <si>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</si>
  <si>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</si>
  <si>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</si>
  <si>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</si>
  <si>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</si>
  <si>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</si>
  <si>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</si>
  <si>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</si>
  <si>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</si>
  <si>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</si>
  <si>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</si>
  <si>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</si>
  <si>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</si>
  <si>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</si>
  <si>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</si>
  <si>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</si>
  <si>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</si>
  <si>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</si>
  <si>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</si>
  <si>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</si>
  <si>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</si>
  <si>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</si>
  <si>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</si>
  <si>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</si>
  <si>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</si>
  <si>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</si>
  <si>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</si>
  <si>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</si>
  <si>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</si>
  <si>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</si>
  <si>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</si>
  <si>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</si>
  <si>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</si>
  <si>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</si>
  <si>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</si>
  <si>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</si>
  <si>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</si>
  <si>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</si>
  <si>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</si>
  <si>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</si>
  <si>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</si>
  <si>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</si>
  <si>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</si>
  <si>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</si>
  <si>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</si>
  <si>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</si>
  <si>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</si>
  <si>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</si>
  <si>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</si>
  <si>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</si>
  <si>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</si>
  <si>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</si>
  <si>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</si>
  <si>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</si>
  <si>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</si>
  <si>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</si>
  <si>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</si>
  <si>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</si>
  <si>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</si>
  <si>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</si>
  <si>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</si>
  <si>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</si>
  <si>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</si>
  <si>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</si>
  <si>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</si>
  <si>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Denominación: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</si>
  <si>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</si>
  <si>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</si>
  <si>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</si>
  <si>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</si>
  <si>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</si>
  <si>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</si>
  <si>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</si>
  <si>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</si>
  <si>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</si>
  <si>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</si>
  <si>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</si>
  <si>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</si>
  <si>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</si>
  <si>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</si>
  <si>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</si>
  <si>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</si>
  <si>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</si>
  <si>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</si>
  <si>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</si>
  <si>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</si>
  <si>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</si>
  <si>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</si>
  <si>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</si>
  <si>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</si>
  <si>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</si>
  <si>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CADIZ</t>
  </si>
  <si>
    <t>GT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</si>
  <si>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</si>
  <si>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</si>
  <si>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</si>
  <si>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</si>
  <si>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</si>
  <si>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</si>
  <si>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</si>
  <si>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Division</t>
  </si>
  <si>
    <t>IV</t>
  </si>
  <si>
    <t>V</t>
  </si>
  <si>
    <t>DIVISION</t>
  </si>
  <si>
    <t>CLASE</t>
  </si>
  <si>
    <t>Division H</t>
  </si>
  <si>
    <t>DERECHOS DE INSCRIPCIÓN</t>
  </si>
  <si>
    <t>COPILOTO</t>
  </si>
  <si>
    <t>AGRUPACIÓN I</t>
  </si>
  <si>
    <t>AGRUPACIÓN II</t>
  </si>
  <si>
    <t>Vehículos S1600</t>
  </si>
  <si>
    <t>Vehículos S2000</t>
  </si>
  <si>
    <t>Vehículos GT</t>
  </si>
  <si>
    <t>R</t>
  </si>
  <si>
    <t>Vehículos N+</t>
  </si>
  <si>
    <t>N+</t>
  </si>
  <si>
    <t>Vehículos Grupo A</t>
  </si>
  <si>
    <t>Vehículos F2000</t>
  </si>
  <si>
    <t>F-2</t>
  </si>
  <si>
    <t>S16</t>
  </si>
  <si>
    <t>S20</t>
  </si>
  <si>
    <t>Trofeo1(hankok)</t>
  </si>
  <si>
    <t>Trofeo2 (Racc)</t>
  </si>
  <si>
    <t>Toda modificación o sustirucion de alguno de estos elementos, deberá ser comunicado por el concursante al Delegado Tecnico</t>
  </si>
  <si>
    <t>Norma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</si>
  <si>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</si>
  <si>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</si>
  <si>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</si>
  <si>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</si>
  <si>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</si>
  <si>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</si>
  <si>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</si>
  <si>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</si>
  <si>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</si>
  <si>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</si>
  <si>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</si>
  <si>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</si>
  <si>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</si>
  <si>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</si>
  <si>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</si>
  <si>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</si>
  <si>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</si>
  <si>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</si>
  <si>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</si>
  <si>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</si>
  <si>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</si>
  <si>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</si>
  <si>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</si>
  <si>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</si>
  <si>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</si>
  <si>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</si>
  <si>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</si>
  <si>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Copa Colombes</t>
  </si>
  <si>
    <t>Challeng Rallycar</t>
  </si>
  <si>
    <t>0081</t>
  </si>
  <si>
    <t>0001183321</t>
  </si>
  <si>
    <t>61</t>
  </si>
  <si>
    <t>7418</t>
  </si>
  <si>
    <t>CIERRE INSCRIPCION</t>
  </si>
  <si>
    <t>En Verificaciones Administrativas</t>
  </si>
  <si>
    <t>Procedencia F-2000</t>
  </si>
  <si>
    <t>FAX</t>
  </si>
  <si>
    <t>Fecha Fabric.</t>
  </si>
  <si>
    <t>Agrupacion</t>
  </si>
  <si>
    <t>Despues del cierre</t>
  </si>
  <si>
    <t>Firma Piloto/Representante (Verificaciones Técnicas)</t>
  </si>
  <si>
    <t>GRUPO</t>
  </si>
  <si>
    <t>F2</t>
  </si>
  <si>
    <t>B</t>
  </si>
  <si>
    <t>HISTORICOS</t>
  </si>
  <si>
    <t>Tipo de vehículo (Seleccionar de la Lista)</t>
  </si>
  <si>
    <t>Grupo Vehiculos 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</si>
  <si>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</si>
  <si>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</si>
  <si>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</si>
  <si>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</si>
  <si>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</si>
  <si>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</si>
  <si>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</si>
  <si>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</si>
  <si>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</si>
  <si>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</si>
  <si>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</si>
  <si>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Gr A1/2</t>
  </si>
  <si>
    <r>
      <t>A</t>
    </r>
    <r>
      <rPr>
        <sz val="7"/>
        <rFont val="Arial"/>
        <family val="2"/>
      </rPr>
      <t>1/2</t>
    </r>
  </si>
  <si>
    <t>RS SPORT</t>
  </si>
  <si>
    <t>C/ TENERIA 11</t>
  </si>
  <si>
    <t>11600</t>
  </si>
  <si>
    <t>UBRIQUE</t>
  </si>
  <si>
    <t>Avda. de Circunvalación nº 12</t>
  </si>
  <si>
    <t>04877</t>
  </si>
  <si>
    <t>SOMONTIN</t>
  </si>
  <si>
    <t>acbdalmanzora@hotmail.com</t>
  </si>
  <si>
    <t>El Concursante firmante declara conocer el CDI, las Prescripciones Comunes y el Reglamento Deportivo del Campeonato de Andalucia de RallyCronos, así como también el Reglamento Particular de la Prueba y se compromete a aceptarlos sin ninguna reserva, tanto por sí mismo como por su piloto, por lo que solicita su inscripción en la prueba.</t>
  </si>
  <si>
    <t>¡ MUY IMPORTANTE! NO OLVIDE ACTIVAR LOS MACROS-ACTIVEX DE ESTA HOJA !</t>
  </si>
  <si>
    <t>648 29 27 01</t>
  </si>
  <si>
    <t>rssport01@gmail.com</t>
  </si>
  <si>
    <r>
      <t xml:space="preserve">Nº CUENTA BANCARIA FAA (BANCO SABADELL) </t>
    </r>
    <r>
      <rPr>
        <b/>
        <sz val="10"/>
        <color indexed="18"/>
        <rFont val="Tahoma"/>
        <family val="2"/>
      </rPr>
      <t>IBAN ES74</t>
    </r>
  </si>
  <si>
    <t>CAMARA ON BOARD</t>
  </si>
  <si>
    <t>Nº ITV HISTORICOS</t>
  </si>
  <si>
    <t>Almeria</t>
  </si>
  <si>
    <t>696979000 </t>
  </si>
  <si>
    <t xml:space="preserve">Vehículos Grupo N </t>
  </si>
  <si>
    <t>herejecompeticion@gmail.com</t>
  </si>
  <si>
    <t>C/ Osa Mayor 4</t>
  </si>
  <si>
    <t>04009</t>
  </si>
  <si>
    <t>PRECIO1</t>
  </si>
  <si>
    <t>PRECIO2</t>
  </si>
  <si>
    <t>AC BALCON ALMANZORA</t>
  </si>
  <si>
    <t>Rally-Cronos 2017</t>
  </si>
  <si>
    <t>Vehículos Grupo R 1-2-3 y A2</t>
  </si>
  <si>
    <t>Campeonato de Andalucia                                                        Rally-Cronos 2017</t>
  </si>
  <si>
    <t>II - RALLYCRONO VELEZ BLANCO</t>
  </si>
  <si>
    <t>I - RALLYCRONO LA CAROLINA</t>
  </si>
  <si>
    <t>III - RALLYCRONO CIUDAD DE ENIX</t>
  </si>
  <si>
    <t>I - RALLYCRONO GADOR</t>
  </si>
  <si>
    <t>II - RALLYCRONO DE NAVIDAD</t>
  </si>
  <si>
    <t>III - RALLYCRONO CANTORIA</t>
  </si>
  <si>
    <t>I - RALLYCRONO ALCALA LA REAL</t>
  </si>
  <si>
    <t>IV - RALLYCRONO EL PURCHE</t>
  </si>
  <si>
    <t>LUIS BUÑUEL, 22 3 b</t>
  </si>
  <si>
    <t>18200</t>
  </si>
  <si>
    <t>MARACENA</t>
  </si>
  <si>
    <t>GRANADA</t>
  </si>
  <si>
    <t>958 9582271</t>
  </si>
  <si>
    <t>organizacion.subidalanjaron@gmail.com</t>
  </si>
  <si>
    <t>AC GRANADA 2001</t>
  </si>
  <si>
    <t>ESCUDERIA CLASICOS ALCALA</t>
  </si>
  <si>
    <t>ABEN-ZAYDE 2 BJ/PUB MARBELLA</t>
  </si>
  <si>
    <t>ALCALA LA REAL</t>
  </si>
  <si>
    <t>JAEN</t>
  </si>
  <si>
    <t>subidanoalejo@gmail.com</t>
  </si>
  <si>
    <t>C.D. HEREJE COMPETICIÓN</t>
  </si>
  <si>
    <t>ESC. VALLE DEL ANDARAX</t>
  </si>
  <si>
    <t>CALLE FELIX RGUEZ DE LA FUENTE,13</t>
  </si>
  <si>
    <t>RIOJA</t>
  </si>
  <si>
    <t>696 51 82 54</t>
  </si>
  <si>
    <t>a.r.racing@hotmail.com</t>
  </si>
  <si>
    <t xml:space="preserve"> VERIFICACIONES TÉCNICAS</t>
  </si>
  <si>
    <t>VI</t>
  </si>
  <si>
    <t>GRUP/CLASE</t>
  </si>
  <si>
    <t>Nº de Bastidor / Chasis (OBLIGATORIO)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</si>
</sst>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d\-m\-yyyy;@"/>
    <numFmt numFmtId="176" formatCode="d\-m\-yy;@"/>
    <numFmt numFmtId="177" formatCode="#,##0\ &quot;€&quot;"/>
  </numFmts>
  <fonts count="84">
    <font>
      <sz val="10"/>
      <name val="Arial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2"/>
      <color indexed="12"/>
      <name val="Tahoma"/>
      <family val="2"/>
    </font>
    <font>
      <b/>
      <sz val="26"/>
      <color indexed="9"/>
      <name val="Tahoma"/>
      <family val="2"/>
    </font>
    <font>
      <b/>
      <sz val="20"/>
      <color indexed="12"/>
      <name val="Tahoma"/>
      <family val="2"/>
    </font>
    <font>
      <sz val="8"/>
      <color indexed="9"/>
      <name val="Tahoma"/>
      <family val="2"/>
    </font>
    <font>
      <b/>
      <sz val="16"/>
      <color indexed="9"/>
      <name val="Tahoma"/>
      <family val="2"/>
    </font>
    <font>
      <b/>
      <sz val="10"/>
      <color indexed="18"/>
      <name val="Tahoma"/>
      <family val="2"/>
    </font>
    <font>
      <sz val="8"/>
      <color rgb="FF000000"/>
      <name val="Tahoma"/>
      <family val="2"/>
    </font>
    <font>
      <sz val="9"/>
      <color indexed="12"/>
      <name val="Tahoma"/>
      <family val="2"/>
    </font>
    <font>
      <sz val="9"/>
      <color indexed="63"/>
      <name val="Tahoma"/>
      <family val="2"/>
    </font>
    <font>
      <sz val="11"/>
      <name val="Calibri"/>
      <scheme val="minor"/>
    </font>
    <font>
      <sz val="11"/>
      <color indexed="8"/>
      <name val="Calibri"/>
      <scheme val="minor"/>
    </font>
    <font>
      <i/>
      <sz val="11"/>
      <color indexed="63"/>
      <name val="Calibri"/>
      <scheme val="minor"/>
    </font>
    <font>
      <u/>
      <sz val="11"/>
      <color indexed="12"/>
      <name val="Calibri"/>
      <scheme val="minor"/>
    </font>
    <font>
      <sz val="11"/>
      <color indexed="63"/>
      <name val="Calibri"/>
      <scheme val="minor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D78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4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/>
      <protection hidden="1"/>
    </xf>
    <xf numFmtId="164" fontId="4" fillId="0" borderId="12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5" fillId="4" borderId="0" xfId="0" applyFont="1" applyFill="1" applyAlignment="1" applyProtection="1">
      <alignment vertical="center"/>
    </xf>
    <xf numFmtId="0" fontId="1" fillId="0" borderId="15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4" fillId="4" borderId="0" xfId="0" applyFont="1" applyFill="1" applyBorder="1" applyProtection="1">
      <protection locked="0"/>
    </xf>
    <xf numFmtId="0" fontId="27" fillId="0" borderId="1" xfId="0" applyNumberFormat="1" applyFont="1" applyFill="1" applyBorder="1" applyAlignment="1" applyProtection="1">
      <alignment horizontal="center" vertical="center"/>
    </xf>
    <xf numFmtId="165" fontId="30" fillId="4" borderId="1" xfId="0" applyNumberFormat="1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1" fillId="5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  <protection hidden="1"/>
    </xf>
    <xf numFmtId="0" fontId="5" fillId="6" borderId="13" xfId="0" applyFont="1" applyFill="1" applyBorder="1" applyAlignment="1" applyProtection="1">
      <alignment vertical="center"/>
      <protection hidden="1"/>
    </xf>
    <xf numFmtId="0" fontId="5" fillId="6" borderId="4" xfId="0" applyFont="1" applyFill="1" applyBorder="1" applyAlignment="1" applyProtection="1">
      <alignment horizontal="right" vertical="center"/>
      <protection hidden="1"/>
    </xf>
    <xf numFmtId="0" fontId="5" fillId="6" borderId="4" xfId="0" applyFont="1" applyFill="1" applyBorder="1" applyAlignment="1" applyProtection="1">
      <alignment vertical="center"/>
      <protection hidden="1"/>
    </xf>
    <xf numFmtId="0" fontId="5" fillId="6" borderId="6" xfId="0" applyFont="1" applyFill="1" applyBorder="1" applyAlignment="1" applyProtection="1">
      <alignment vertical="center"/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0" fontId="5" fillId="6" borderId="3" xfId="0" applyFont="1" applyFill="1" applyBorder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horizontal="right" vertical="center"/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horizontal="right"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21" fillId="6" borderId="6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Fill="1" applyBorder="1" applyAlignment="1" applyProtection="1">
      <alignment horizontal="center" vertical="center"/>
      <protection locked="0"/>
    </xf>
    <xf numFmtId="49" fontId="37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4" fontId="2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49" fontId="43" fillId="0" borderId="16" xfId="0" applyNumberFormat="1" applyFont="1" applyBorder="1" applyAlignment="1" applyProtection="1">
      <alignment horizontal="center" vertical="center"/>
      <protection hidden="1"/>
    </xf>
    <xf numFmtId="49" fontId="43" fillId="0" borderId="16" xfId="0" quotePrefix="1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164" fontId="46" fillId="0" borderId="13" xfId="0" applyNumberFormat="1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50" fillId="7" borderId="0" xfId="0" applyFont="1" applyFill="1" applyProtection="1">
      <protection locked="0"/>
    </xf>
    <xf numFmtId="0" fontId="1" fillId="3" borderId="21" xfId="0" applyFont="1" applyFill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3" fillId="0" borderId="0" xfId="0" applyNumberFormat="1" applyFont="1" applyAlignment="1">
      <alignment vertical="center"/>
    </xf>
    <xf numFmtId="49" fontId="35" fillId="0" borderId="0" xfId="0" applyNumberFormat="1" applyFont="1"/>
    <xf numFmtId="0" fontId="35" fillId="0" borderId="0" xfId="0" applyNumberFormat="1" applyFont="1"/>
    <xf numFmtId="0" fontId="35" fillId="0" borderId="0" xfId="0" quotePrefix="1" applyNumberFormat="1" applyFont="1"/>
    <xf numFmtId="0" fontId="59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1" fillId="0" borderId="23" xfId="0" applyFont="1" applyBorder="1" applyAlignment="1" applyProtection="1">
      <alignment vertical="center"/>
      <protection hidden="1"/>
    </xf>
    <xf numFmtId="0" fontId="54" fillId="0" borderId="0" xfId="0" applyFont="1" applyBorder="1" applyAlignment="1" applyProtection="1">
      <alignment vertical="center" wrapText="1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locked="0" hidden="1"/>
    </xf>
    <xf numFmtId="1" fontId="23" fillId="9" borderId="0" xfId="0" applyNumberFormat="1" applyFont="1" applyFill="1" applyAlignment="1">
      <alignment horizontal="center" vertical="center"/>
    </xf>
    <xf numFmtId="1" fontId="23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3" fillId="9" borderId="0" xfId="0" applyFont="1" applyFill="1" applyAlignment="1">
      <alignment horizontal="center"/>
    </xf>
    <xf numFmtId="0" fontId="23" fillId="9" borderId="0" xfId="0" applyFont="1" applyFill="1"/>
    <xf numFmtId="0" fontId="47" fillId="0" borderId="0" xfId="0" applyFont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16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vertical="center"/>
      <protection hidden="1"/>
    </xf>
    <xf numFmtId="0" fontId="7" fillId="3" borderId="13" xfId="0" applyFont="1" applyFill="1" applyBorder="1" applyAlignment="1" applyProtection="1">
      <alignment vertical="center"/>
      <protection locked="0"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0" fontId="7" fillId="3" borderId="13" xfId="0" applyFont="1" applyFill="1" applyBorder="1" applyAlignment="1" applyProtection="1">
      <alignment vertical="center"/>
      <protection hidden="1"/>
    </xf>
    <xf numFmtId="0" fontId="48" fillId="0" borderId="3" xfId="0" applyFont="1" applyFill="1" applyBorder="1" applyAlignment="1" applyProtection="1">
      <alignment vertical="center"/>
    </xf>
    <xf numFmtId="1" fontId="41" fillId="0" borderId="3" xfId="0" applyNumberFormat="1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3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NumberFormat="1" applyFont="1" applyBorder="1" applyAlignment="1" applyProtection="1">
      <alignment vertical="center"/>
      <protection hidden="1"/>
    </xf>
    <xf numFmtId="0" fontId="15" fillId="0" borderId="2" xfId="0" applyNumberFormat="1" applyFont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8" borderId="0" xfId="0" applyFill="1" applyAlignment="1"/>
    <xf numFmtId="0" fontId="66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72" fillId="0" borderId="0" xfId="0" applyFont="1" applyBorder="1" applyAlignment="1" applyProtection="1">
      <alignment horizontal="left" vertical="center"/>
      <protection hidden="1"/>
    </xf>
    <xf numFmtId="0" fontId="72" fillId="0" borderId="3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2" fillId="0" borderId="0" xfId="0" applyFont="1" applyBorder="1" applyAlignment="1" applyProtection="1">
      <alignment vertical="center"/>
      <protection hidden="1"/>
    </xf>
    <xf numFmtId="0" fontId="72" fillId="0" borderId="3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66" fillId="0" borderId="21" xfId="0" applyFont="1" applyFill="1" applyBorder="1" applyAlignment="1" applyProtection="1">
      <alignment vertical="center"/>
      <protection hidden="1"/>
    </xf>
    <xf numFmtId="0" fontId="66" fillId="0" borderId="16" xfId="0" applyFont="1" applyFill="1" applyBorder="1" applyAlignment="1" applyProtection="1">
      <alignment vertical="center"/>
      <protection hidden="1"/>
    </xf>
    <xf numFmtId="0" fontId="66" fillId="0" borderId="17" xfId="0" applyFont="1" applyFill="1" applyBorder="1" applyAlignment="1" applyProtection="1">
      <alignment vertical="center"/>
      <protection hidden="1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NumberFormat="1" applyFont="1" applyFill="1" applyBorder="1" applyAlignment="1" applyProtection="1">
      <alignment vertical="center"/>
    </xf>
    <xf numFmtId="0" fontId="25" fillId="2" borderId="1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quotePrefix="1" applyFont="1" applyBorder="1" applyAlignment="1" applyProtection="1">
      <alignment horizontal="left" vertical="center"/>
      <protection locked="0"/>
    </xf>
    <xf numFmtId="168" fontId="1" fillId="0" borderId="0" xfId="0" applyNumberFormat="1" applyFont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168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  <xf numFmtId="176" fontId="0" fillId="4" borderId="0" xfId="0" applyNumberFormat="1" applyFill="1" applyBorder="1" applyProtection="1"/>
    <xf numFmtId="0" fontId="78" fillId="0" borderId="0" xfId="0" applyFont="1" applyBorder="1" applyAlignment="1" applyProtection="1">
      <alignment horizontal="left" vertical="center"/>
      <protection locked="0"/>
    </xf>
    <xf numFmtId="0" fontId="79" fillId="0" borderId="0" xfId="0" applyFont="1" applyBorder="1" applyAlignment="1">
      <alignment horizontal="left"/>
    </xf>
    <xf numFmtId="0" fontId="80" fillId="0" borderId="0" xfId="0" applyFont="1" applyBorder="1" applyAlignment="1">
      <alignment horizontal="left"/>
    </xf>
    <xf numFmtId="49" fontId="78" fillId="0" borderId="0" xfId="0" applyNumberFormat="1" applyFont="1" applyBorder="1" applyAlignment="1" applyProtection="1">
      <alignment horizontal="left" vertical="center"/>
      <protection locked="0"/>
    </xf>
    <xf numFmtId="0" fontId="78" fillId="0" borderId="0" xfId="0" quotePrefix="1" applyFont="1" applyBorder="1" applyAlignment="1" applyProtection="1">
      <alignment horizontal="left" vertical="center"/>
      <protection locked="0"/>
    </xf>
    <xf numFmtId="0" fontId="81" fillId="0" borderId="0" xfId="1" applyFont="1" applyBorder="1" applyAlignment="1" applyProtection="1">
      <alignment horizontal="left" vertical="center"/>
      <protection locked="0"/>
    </xf>
    <xf numFmtId="171" fontId="78" fillId="0" borderId="0" xfId="0" applyNumberFormat="1" applyFont="1" applyBorder="1" applyAlignment="1">
      <alignment horizontal="left"/>
    </xf>
    <xf numFmtId="171" fontId="78" fillId="0" borderId="0" xfId="0" applyNumberFormat="1" applyFont="1" applyBorder="1" applyAlignment="1" applyProtection="1">
      <alignment horizontal="left" vertical="center"/>
      <protection locked="0"/>
    </xf>
    <xf numFmtId="177" fontId="78" fillId="0" borderId="0" xfId="0" applyNumberFormat="1" applyFont="1" applyBorder="1" applyAlignment="1" applyProtection="1">
      <alignment horizontal="left" vertical="center"/>
      <protection locked="0"/>
    </xf>
    <xf numFmtId="0" fontId="81" fillId="0" borderId="0" xfId="1" applyFont="1" applyBorder="1" applyAlignment="1" applyProtection="1">
      <alignment horizontal="left"/>
    </xf>
    <xf numFmtId="0" fontId="78" fillId="0" borderId="0" xfId="0" applyFont="1" applyBorder="1" applyAlignment="1">
      <alignment horizontal="left" vertical="center"/>
    </xf>
    <xf numFmtId="0" fontId="78" fillId="0" borderId="0" xfId="0" applyFont="1" applyBorder="1" applyAlignment="1">
      <alignment horizontal="left"/>
    </xf>
    <xf numFmtId="0" fontId="81" fillId="0" borderId="0" xfId="1" applyFont="1" applyBorder="1" applyAlignment="1" applyProtection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14" fontId="78" fillId="0" borderId="0" xfId="0" applyNumberFormat="1" applyFont="1" applyBorder="1"/>
    <xf numFmtId="167" fontId="78" fillId="0" borderId="0" xfId="0" applyNumberFormat="1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vertical="center"/>
      <protection locked="0"/>
    </xf>
    <xf numFmtId="49" fontId="78" fillId="0" borderId="0" xfId="0" applyNumberFormat="1" applyFont="1" applyBorder="1" applyAlignment="1" applyProtection="1">
      <alignment horizontal="center" vertical="center"/>
      <protection locked="0"/>
    </xf>
    <xf numFmtId="0" fontId="81" fillId="0" borderId="0" xfId="0" applyFont="1" applyBorder="1" applyAlignment="1" applyProtection="1">
      <alignment horizontal="center" vertical="center"/>
      <protection locked="0"/>
    </xf>
    <xf numFmtId="0" fontId="78" fillId="0" borderId="0" xfId="0" applyFont="1" applyAlignment="1">
      <alignment vertical="center"/>
    </xf>
    <xf numFmtId="0" fontId="78" fillId="0" borderId="0" xfId="0" applyFont="1"/>
    <xf numFmtId="0" fontId="76" fillId="0" borderId="0" xfId="1" applyFont="1" applyBorder="1" applyAlignment="1" applyProtection="1">
      <alignment horizontal="left" vertical="center"/>
    </xf>
    <xf numFmtId="14" fontId="1" fillId="0" borderId="0" xfId="0" applyNumberFormat="1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0" fontId="19" fillId="0" borderId="0" xfId="1" applyBorder="1" applyAlignment="1" applyProtection="1">
      <alignment horizontal="left"/>
    </xf>
    <xf numFmtId="0" fontId="77" fillId="0" borderId="0" xfId="0" applyFont="1" applyBorder="1" applyAlignment="1">
      <alignment horizontal="left"/>
    </xf>
    <xf numFmtId="0" fontId="76" fillId="0" borderId="0" xfId="1" applyFont="1" applyBorder="1" applyAlignment="1" applyProtection="1">
      <alignment horizontal="left" vertical="center"/>
      <protection locked="0"/>
    </xf>
    <xf numFmtId="0" fontId="76" fillId="0" borderId="0" xfId="1" applyFont="1" applyBorder="1" applyAlignment="1" applyProtection="1">
      <alignment horizontal="left"/>
    </xf>
    <xf numFmtId="175" fontId="1" fillId="0" borderId="0" xfId="0" applyNumberFormat="1" applyFont="1" applyBorder="1" applyAlignment="1" applyProtection="1">
      <alignment horizontal="left" vertical="center"/>
      <protection locked="0"/>
    </xf>
    <xf numFmtId="0" fontId="82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171" fontId="78" fillId="0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locked="0" hidden="1"/>
    </xf>
    <xf numFmtId="0" fontId="1" fillId="3" borderId="23" xfId="0" applyFont="1" applyFill="1" applyBorder="1" applyAlignment="1" applyProtection="1">
      <alignment horizontal="center" vertical="center"/>
      <protection locked="0" hidden="1"/>
    </xf>
    <xf numFmtId="0" fontId="1" fillId="3" borderId="26" xfId="0" applyFont="1" applyFill="1" applyBorder="1" applyAlignment="1" applyProtection="1">
      <alignment horizontal="center" vertical="center"/>
      <protection locked="0" hidden="1"/>
    </xf>
    <xf numFmtId="0" fontId="62" fillId="7" borderId="0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Border="1" applyAlignment="1" applyProtection="1">
      <alignment horizontal="center" vertical="center"/>
      <protection hidden="1"/>
    </xf>
    <xf numFmtId="0" fontId="29" fillId="5" borderId="25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26" xfId="0" applyFont="1" applyFill="1" applyBorder="1" applyAlignment="1" applyProtection="1">
      <alignment horizontal="center" vertical="center"/>
      <protection hidden="1"/>
    </xf>
    <xf numFmtId="0" fontId="61" fillId="3" borderId="1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29" fillId="5" borderId="13" xfId="0" applyFont="1" applyFill="1" applyBorder="1" applyAlignment="1" applyProtection="1">
      <alignment horizontal="center" vertical="center"/>
      <protection hidden="1"/>
    </xf>
    <xf numFmtId="0" fontId="29" fillId="5" borderId="4" xfId="0" applyFont="1" applyFill="1" applyBorder="1" applyAlignment="1" applyProtection="1">
      <alignment horizontal="center" vertical="center"/>
      <protection hidden="1"/>
    </xf>
    <xf numFmtId="0" fontId="29" fillId="5" borderId="6" xfId="0" applyFont="1" applyFill="1" applyBorder="1" applyAlignment="1" applyProtection="1">
      <alignment horizontal="center" vertical="center"/>
      <protection hidden="1"/>
    </xf>
    <xf numFmtId="0" fontId="29" fillId="5" borderId="21" xfId="0" applyFont="1" applyFill="1" applyBorder="1" applyAlignment="1" applyProtection="1">
      <alignment horizontal="center" vertical="center"/>
      <protection hidden="1"/>
    </xf>
    <xf numFmtId="0" fontId="29" fillId="5" borderId="16" xfId="0" applyFont="1" applyFill="1" applyBorder="1" applyAlignment="1" applyProtection="1">
      <alignment horizontal="center" vertical="center"/>
      <protection hidden="1"/>
    </xf>
    <xf numFmtId="0" fontId="29" fillId="5" borderId="17" xfId="0" applyFont="1" applyFill="1" applyBorder="1" applyAlignment="1" applyProtection="1">
      <alignment horizontal="center" vertical="center"/>
      <protection hidden="1"/>
    </xf>
    <xf numFmtId="0" fontId="10" fillId="11" borderId="25" xfId="0" applyFont="1" applyFill="1" applyBorder="1" applyAlignment="1" applyProtection="1">
      <alignment horizontal="center" vertical="center"/>
      <protection hidden="1"/>
    </xf>
    <xf numFmtId="0" fontId="10" fillId="11" borderId="23" xfId="0" applyFont="1" applyFill="1" applyBorder="1" applyAlignment="1" applyProtection="1">
      <alignment horizontal="center" vertical="center"/>
      <protection hidden="1"/>
    </xf>
    <xf numFmtId="0" fontId="10" fillId="11" borderId="26" xfId="0" applyFont="1" applyFill="1" applyBorder="1" applyAlignment="1" applyProtection="1">
      <alignment horizontal="center" vertical="center"/>
      <protection hidden="1"/>
    </xf>
    <xf numFmtId="0" fontId="55" fillId="0" borderId="31" xfId="0" applyNumberFormat="1" applyFont="1" applyFill="1" applyBorder="1" applyAlignment="1" applyProtection="1">
      <alignment horizontal="center" vertical="center"/>
      <protection hidden="1"/>
    </xf>
    <xf numFmtId="0" fontId="56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173" fontId="12" fillId="0" borderId="29" xfId="0" applyNumberFormat="1" applyFont="1" applyFill="1" applyBorder="1" applyAlignment="1" applyProtection="1">
      <alignment horizontal="center" vertical="center"/>
      <protection locked="0" hidden="1"/>
    </xf>
    <xf numFmtId="173" fontId="12" fillId="0" borderId="27" xfId="0" applyNumberFormat="1" applyFont="1" applyFill="1" applyBorder="1" applyAlignment="1" applyProtection="1">
      <alignment horizontal="center" vertical="center"/>
      <protection locked="0" hidden="1"/>
    </xf>
    <xf numFmtId="173" fontId="12" fillId="0" borderId="2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 applyProtection="1">
      <alignment horizontal="center" wrapText="1"/>
      <protection hidden="1"/>
    </xf>
    <xf numFmtId="0" fontId="5" fillId="0" borderId="4" xfId="0" applyFont="1" applyBorder="1" applyAlignment="1" applyProtection="1">
      <alignment horizontal="center" wrapText="1"/>
      <protection hidden="1"/>
    </xf>
    <xf numFmtId="0" fontId="5" fillId="0" borderId="6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12" fillId="0" borderId="16" xfId="0" applyFont="1" applyBorder="1" applyAlignment="1" applyProtection="1">
      <alignment horizontal="left" vertical="center"/>
      <protection locked="0" hidden="1"/>
    </xf>
    <xf numFmtId="0" fontId="12" fillId="0" borderId="42" xfId="0" applyFont="1" applyBorder="1" applyAlignment="1" applyProtection="1">
      <alignment horizontal="left" vertical="center"/>
      <protection locked="0" hidden="1"/>
    </xf>
    <xf numFmtId="14" fontId="39" fillId="0" borderId="13" xfId="0" applyNumberFormat="1" applyFont="1" applyBorder="1" applyAlignment="1" applyProtection="1">
      <alignment horizontal="center" vertical="center" wrapText="1"/>
      <protection hidden="1"/>
    </xf>
    <xf numFmtId="14" fontId="39" fillId="0" borderId="4" xfId="0" applyNumberFormat="1" applyFont="1" applyBorder="1" applyAlignment="1" applyProtection="1">
      <alignment horizontal="center" vertical="center" wrapText="1"/>
      <protection hidden="1"/>
    </xf>
    <xf numFmtId="14" fontId="39" fillId="0" borderId="6" xfId="0" applyNumberFormat="1" applyFont="1" applyBorder="1" applyAlignment="1" applyProtection="1">
      <alignment horizontal="center" vertical="center" wrapText="1"/>
      <protection hidden="1"/>
    </xf>
    <xf numFmtId="14" fontId="39" fillId="0" borderId="40" xfId="0" applyNumberFormat="1" applyFont="1" applyBorder="1" applyAlignment="1" applyProtection="1">
      <alignment horizontal="center" vertical="center" wrapText="1"/>
      <protection hidden="1"/>
    </xf>
    <xf numFmtId="14" fontId="39" fillId="0" borderId="27" xfId="0" applyNumberFormat="1" applyFont="1" applyBorder="1" applyAlignment="1" applyProtection="1">
      <alignment horizontal="center" vertical="center" wrapText="1"/>
      <protection hidden="1"/>
    </xf>
    <xf numFmtId="14" fontId="39" fillId="0" borderId="28" xfId="0" applyNumberFormat="1" applyFont="1" applyBorder="1" applyAlignment="1" applyProtection="1">
      <alignment horizontal="center" vertical="center" wrapText="1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8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12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Border="1" applyAlignment="1" applyProtection="1">
      <alignment horizontal="center" vertical="center"/>
      <protection hidden="1"/>
    </xf>
    <xf numFmtId="170" fontId="38" fillId="0" borderId="3" xfId="0" applyNumberFormat="1" applyFont="1" applyBorder="1" applyAlignment="1" applyProtection="1">
      <alignment horizontal="center" vertical="center"/>
      <protection hidden="1"/>
    </xf>
    <xf numFmtId="170" fontId="38" fillId="0" borderId="41" xfId="0" applyNumberFormat="1" applyFont="1" applyBorder="1" applyAlignment="1" applyProtection="1">
      <alignment horizontal="center" vertical="center"/>
      <protection hidden="1"/>
    </xf>
    <xf numFmtId="170" fontId="38" fillId="0" borderId="16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10" borderId="2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15" fillId="0" borderId="1" xfId="0" applyNumberFormat="1" applyFont="1" applyBorder="1" applyAlignment="1" applyProtection="1">
      <alignment horizontal="center" vertical="center"/>
      <protection hidden="1"/>
    </xf>
    <xf numFmtId="0" fontId="65" fillId="12" borderId="1" xfId="0" applyFont="1" applyFill="1" applyBorder="1" applyAlignment="1" applyProtection="1">
      <alignment horizontal="center" vertical="center"/>
      <protection hidden="1"/>
    </xf>
    <xf numFmtId="14" fontId="4" fillId="0" borderId="13" xfId="0" applyNumberFormat="1" applyFont="1" applyBorder="1" applyAlignment="1" applyProtection="1">
      <alignment horizontal="center" vertical="center"/>
      <protection hidden="1"/>
    </xf>
    <xf numFmtId="14" fontId="4" fillId="0" borderId="4" xfId="0" applyNumberFormat="1" applyFont="1" applyBorder="1" applyAlignment="1" applyProtection="1">
      <alignment horizontal="center" vertical="center"/>
      <protection hidden="1"/>
    </xf>
    <xf numFmtId="14" fontId="4" fillId="0" borderId="6" xfId="0" applyNumberFormat="1" applyFont="1" applyBorder="1" applyAlignment="1" applyProtection="1">
      <alignment horizontal="center" vertical="center"/>
      <protection hidden="1"/>
    </xf>
    <xf numFmtId="14" fontId="4" fillId="0" borderId="21" xfId="0" applyNumberFormat="1" applyFont="1" applyBorder="1" applyAlignment="1" applyProtection="1">
      <alignment horizontal="center" vertical="center"/>
      <protection hidden="1"/>
    </xf>
    <xf numFmtId="14" fontId="4" fillId="0" borderId="16" xfId="0" applyNumberFormat="1" applyFont="1" applyBorder="1" applyAlignment="1" applyProtection="1">
      <alignment horizontal="center" vertical="center"/>
      <protection hidden="1"/>
    </xf>
    <xf numFmtId="14" fontId="4" fillId="0" borderId="17" xfId="0" applyNumberFormat="1" applyFont="1" applyBorder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Border="1" applyAlignment="1" applyProtection="1">
      <alignment horizontal="center" vertical="center"/>
      <protection hidden="1"/>
    </xf>
    <xf numFmtId="1" fontId="70" fillId="5" borderId="3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6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164" fontId="67" fillId="0" borderId="1" xfId="0" applyNumberFormat="1" applyFont="1" applyBorder="1" applyAlignment="1" applyProtection="1">
      <alignment horizontal="center" vertical="center"/>
      <protection hidden="1"/>
    </xf>
    <xf numFmtId="0" fontId="67" fillId="0" borderId="1" xfId="0" applyFont="1" applyBorder="1" applyAlignment="1" applyProtection="1">
      <alignment horizontal="center" vertical="center"/>
      <protection hidden="1"/>
    </xf>
    <xf numFmtId="0" fontId="61" fillId="3" borderId="61" xfId="0" applyFont="1" applyFill="1" applyBorder="1" applyAlignment="1" applyProtection="1">
      <alignment horizontal="center" vertical="center"/>
      <protection hidden="1"/>
    </xf>
    <xf numFmtId="0" fontId="61" fillId="3" borderId="62" xfId="0" applyFont="1" applyFill="1" applyBorder="1" applyAlignment="1" applyProtection="1">
      <alignment horizontal="center" vertical="center"/>
      <protection hidden="1"/>
    </xf>
    <xf numFmtId="0" fontId="61" fillId="3" borderId="63" xfId="0" applyFont="1" applyFill="1" applyBorder="1" applyAlignment="1" applyProtection="1">
      <alignment horizontal="center" vertical="center"/>
      <protection hidden="1"/>
    </xf>
    <xf numFmtId="0" fontId="61" fillId="3" borderId="64" xfId="0" applyFont="1" applyFill="1" applyBorder="1" applyAlignment="1" applyProtection="1">
      <alignment horizontal="center" vertical="center"/>
      <protection hidden="1"/>
    </xf>
    <xf numFmtId="0" fontId="61" fillId="3" borderId="65" xfId="0" applyFont="1" applyFill="1" applyBorder="1" applyAlignment="1" applyProtection="1">
      <alignment horizontal="center" vertical="center"/>
      <protection hidden="1"/>
    </xf>
    <xf numFmtId="0" fontId="61" fillId="3" borderId="66" xfId="0" applyFont="1" applyFill="1" applyBorder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68" fontId="49" fillId="0" borderId="27" xfId="0" applyNumberFormat="1" applyFont="1" applyBorder="1" applyAlignment="1" applyProtection="1">
      <alignment horizontal="center" vertical="center"/>
      <protection hidden="1"/>
    </xf>
    <xf numFmtId="168" fontId="49" fillId="0" borderId="28" xfId="0" applyNumberFormat="1" applyFont="1" applyBorder="1" applyAlignment="1" applyProtection="1">
      <alignment horizontal="center" vertical="center"/>
      <protection hidden="1"/>
    </xf>
    <xf numFmtId="168" fontId="49" fillId="0" borderId="49" xfId="0" applyNumberFormat="1" applyFont="1" applyBorder="1" applyAlignment="1" applyProtection="1">
      <alignment horizontal="center" vertical="center"/>
      <protection hidden="1"/>
    </xf>
    <xf numFmtId="168" fontId="49" fillId="0" borderId="50" xfId="0" applyNumberFormat="1" applyFont="1" applyBorder="1" applyAlignment="1" applyProtection="1">
      <alignment horizontal="center" vertical="center"/>
      <protection hidden="1"/>
    </xf>
    <xf numFmtId="168" fontId="49" fillId="0" borderId="51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4" fontId="7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54" fillId="0" borderId="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16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57" fillId="0" borderId="1" xfId="0" applyNumberFormat="1" applyFont="1" applyFill="1" applyBorder="1" applyAlignment="1" applyProtection="1">
      <alignment horizontal="center" vertical="center"/>
      <protection hidden="1"/>
    </xf>
    <xf numFmtId="0" fontId="68" fillId="0" borderId="21" xfId="0" applyNumberFormat="1" applyFont="1" applyFill="1" applyBorder="1" applyAlignment="1" applyProtection="1">
      <alignment horizontal="center" vertical="center"/>
      <protection hidden="1"/>
    </xf>
    <xf numFmtId="0" fontId="68" fillId="0" borderId="16" xfId="0" applyNumberFormat="1" applyFont="1" applyFill="1" applyBorder="1" applyAlignment="1" applyProtection="1">
      <alignment horizontal="center" vertical="center"/>
      <protection hidden="1"/>
    </xf>
    <xf numFmtId="164" fontId="12" fillId="0" borderId="27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28" xfId="0" applyNumberFormat="1" applyFont="1" applyFill="1" applyBorder="1" applyAlignment="1" applyProtection="1">
      <alignment horizontal="center" vertical="center"/>
      <protection locked="0"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10" fillId="10" borderId="23" xfId="0" applyFont="1" applyFill="1" applyBorder="1" applyAlignment="1" applyProtection="1">
      <alignment horizontal="center" vertical="center"/>
      <protection hidden="1"/>
    </xf>
    <xf numFmtId="0" fontId="10" fillId="10" borderId="26" xfId="0" applyFont="1" applyFill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164" fontId="12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30" xfId="0" applyNumberFormat="1" applyFont="1" applyFill="1" applyBorder="1" applyAlignment="1" applyProtection="1">
      <alignment horizontal="center" vertical="center"/>
      <protection locked="0" hidden="1"/>
    </xf>
    <xf numFmtId="49" fontId="47" fillId="0" borderId="12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49" fontId="47" fillId="0" borderId="7" xfId="0" applyNumberFormat="1" applyFont="1" applyBorder="1" applyAlignment="1" applyProtection="1">
      <alignment horizontal="center" vertical="center"/>
      <protection hidden="1"/>
    </xf>
    <xf numFmtId="49" fontId="47" fillId="0" borderId="41" xfId="0" applyNumberFormat="1" applyFont="1" applyBorder="1" applyAlignment="1" applyProtection="1">
      <alignment horizontal="center" vertical="center"/>
      <protection hidden="1"/>
    </xf>
    <xf numFmtId="49" fontId="47" fillId="0" borderId="16" xfId="0" applyNumberFormat="1" applyFont="1" applyBorder="1" applyAlignment="1" applyProtection="1">
      <alignment horizontal="center" vertical="center"/>
      <protection hidden="1"/>
    </xf>
    <xf numFmtId="49" fontId="47" fillId="0" borderId="42" xfId="0" applyNumberFormat="1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5" xfId="0" applyFont="1" applyBorder="1" applyAlignment="1" applyProtection="1">
      <alignment horizontal="center" vertical="center" wrapText="1"/>
      <protection hidden="1"/>
    </xf>
    <xf numFmtId="0" fontId="39" fillId="0" borderId="40" xfId="0" applyFont="1" applyBorder="1" applyAlignment="1" applyProtection="1">
      <alignment horizontal="center" vertical="center" wrapText="1"/>
      <protection hidden="1"/>
    </xf>
    <xf numFmtId="0" fontId="39" fillId="0" borderId="27" xfId="0" applyFont="1" applyBorder="1" applyAlignment="1" applyProtection="1">
      <alignment horizontal="center" vertical="center" wrapText="1"/>
      <protection hidden="1"/>
    </xf>
    <xf numFmtId="0" fontId="39" fillId="0" borderId="30" xfId="0" applyFont="1" applyBorder="1" applyAlignment="1" applyProtection="1">
      <alignment horizontal="center" vertical="center" wrapText="1"/>
      <protection hidden="1"/>
    </xf>
    <xf numFmtId="0" fontId="66" fillId="0" borderId="37" xfId="0" applyFont="1" applyFill="1" applyBorder="1" applyAlignment="1" applyProtection="1">
      <alignment horizontal="center" vertical="center"/>
      <protection locked="0" hidden="1"/>
    </xf>
    <xf numFmtId="0" fontId="66" fillId="0" borderId="38" xfId="0" applyFont="1" applyFill="1" applyBorder="1" applyAlignment="1" applyProtection="1">
      <alignment horizontal="center" vertical="center"/>
      <protection locked="0" hidden="1"/>
    </xf>
    <xf numFmtId="0" fontId="66" fillId="0" borderId="39" xfId="0" applyFont="1" applyFill="1" applyBorder="1" applyAlignment="1" applyProtection="1">
      <alignment horizontal="center" vertical="center"/>
      <protection locked="0"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16" xfId="0" applyFont="1" applyBorder="1" applyAlignment="1" applyProtection="1">
      <alignment horizontal="center" vertical="center"/>
      <protection hidden="1"/>
    </xf>
    <xf numFmtId="0" fontId="47" fillId="0" borderId="12" xfId="0" applyFont="1" applyBorder="1" applyAlignment="1" applyProtection="1">
      <alignment horizontal="center" vertical="center"/>
      <protection hidden="1"/>
    </xf>
    <xf numFmtId="0" fontId="47" fillId="0" borderId="7" xfId="0" applyFont="1" applyBorder="1" applyAlignment="1" applyProtection="1">
      <alignment horizontal="center" vertical="center"/>
      <protection hidden="1"/>
    </xf>
    <xf numFmtId="0" fontId="47" fillId="0" borderId="41" xfId="0" applyFont="1" applyBorder="1" applyAlignment="1" applyProtection="1">
      <alignment horizontal="center" vertical="center"/>
      <protection hidden="1"/>
    </xf>
    <xf numFmtId="0" fontId="47" fillId="0" borderId="42" xfId="0" applyFont="1" applyBorder="1" applyAlignment="1" applyProtection="1">
      <alignment horizontal="center" vertical="center"/>
      <protection hidden="1"/>
    </xf>
    <xf numFmtId="49" fontId="42" fillId="0" borderId="31" xfId="0" applyNumberFormat="1" applyFont="1" applyBorder="1" applyAlignment="1" applyProtection="1">
      <alignment horizontal="center" vertical="center"/>
      <protection locked="0" hidden="1"/>
    </xf>
    <xf numFmtId="49" fontId="42" fillId="0" borderId="43" xfId="0" applyNumberFormat="1" applyFont="1" applyBorder="1" applyAlignment="1" applyProtection="1">
      <alignment horizontal="center" vertical="center"/>
      <protection locked="0" hidden="1"/>
    </xf>
    <xf numFmtId="172" fontId="12" fillId="0" borderId="21" xfId="0" applyNumberFormat="1" applyFont="1" applyBorder="1" applyAlignment="1" applyProtection="1">
      <alignment horizontal="left" vertical="center"/>
      <protection hidden="1"/>
    </xf>
    <xf numFmtId="172" fontId="12" fillId="0" borderId="16" xfId="0" applyNumberFormat="1" applyFont="1" applyBorder="1" applyAlignment="1" applyProtection="1">
      <alignment horizontal="left" vertical="center"/>
      <protection hidden="1"/>
    </xf>
    <xf numFmtId="172" fontId="12" fillId="0" borderId="42" xfId="0" applyNumberFormat="1" applyFont="1" applyBorder="1" applyAlignment="1" applyProtection="1">
      <alignment horizontal="left" vertical="center"/>
      <protection hidden="1"/>
    </xf>
    <xf numFmtId="169" fontId="60" fillId="0" borderId="14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9" xfId="0" applyNumberFormat="1" applyFont="1" applyBorder="1" applyAlignment="1" applyProtection="1">
      <alignment horizontal="center" vertical="center"/>
      <protection hidden="1"/>
    </xf>
    <xf numFmtId="169" fontId="60" fillId="0" borderId="2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6" xfId="0" applyNumberFormat="1" applyFont="1" applyBorder="1" applyAlignment="1" applyProtection="1">
      <alignment horizontal="center" vertical="center"/>
      <protection hidden="1"/>
    </xf>
    <xf numFmtId="169" fontId="60" fillId="0" borderId="42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172" fontId="12" fillId="0" borderId="21" xfId="0" applyNumberFormat="1" applyFont="1" applyBorder="1" applyAlignment="1" applyProtection="1">
      <alignment horizontal="left" vertical="center"/>
      <protection locked="0" hidden="1"/>
    </xf>
    <xf numFmtId="172" fontId="12" fillId="0" borderId="16" xfId="0" applyNumberFormat="1" applyFont="1" applyBorder="1" applyAlignment="1" applyProtection="1">
      <alignment horizontal="left" vertical="center"/>
      <protection locked="0" hidden="1"/>
    </xf>
    <xf numFmtId="172" fontId="12" fillId="0" borderId="42" xfId="0" applyNumberFormat="1" applyFont="1" applyBorder="1" applyAlignment="1" applyProtection="1">
      <alignment horizontal="left" vertical="center"/>
      <protection locked="0" hidden="1"/>
    </xf>
    <xf numFmtId="164" fontId="12" fillId="0" borderId="41" xfId="0" applyNumberFormat="1" applyFont="1" applyFill="1" applyBorder="1" applyAlignment="1" applyProtection="1">
      <alignment horizontal="left" vertical="center"/>
      <protection locked="0" hidden="1"/>
    </xf>
    <xf numFmtId="164" fontId="12" fillId="0" borderId="16" xfId="0" applyNumberFormat="1" applyFont="1" applyFill="1" applyBorder="1" applyAlignment="1" applyProtection="1">
      <alignment horizontal="left" vertical="center"/>
      <protection locked="0" hidden="1"/>
    </xf>
    <xf numFmtId="169" fontId="18" fillId="0" borderId="14" xfId="0" applyNumberFormat="1" applyFont="1" applyBorder="1" applyAlignment="1" applyProtection="1">
      <alignment horizontal="center" vertical="center"/>
      <protection hidden="1"/>
    </xf>
    <xf numFmtId="169" fontId="18" fillId="0" borderId="8" xfId="0" applyNumberFormat="1" applyFont="1" applyBorder="1" applyAlignment="1" applyProtection="1">
      <alignment horizontal="center" vertical="center"/>
      <protection hidden="1"/>
    </xf>
    <xf numFmtId="169" fontId="18" fillId="0" borderId="11" xfId="0" applyNumberFormat="1" applyFont="1" applyBorder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Border="1" applyAlignment="1" applyProtection="1">
      <alignment horizontal="center" vertical="center"/>
      <protection hidden="1"/>
    </xf>
    <xf numFmtId="169" fontId="18" fillId="0" borderId="3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6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 vertical="center"/>
      <protection locked="0" hidden="1"/>
    </xf>
    <xf numFmtId="0" fontId="12" fillId="0" borderId="7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4" fillId="0" borderId="38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71" fillId="0" borderId="8" xfId="0" applyNumberFormat="1" applyFont="1" applyBorder="1" applyAlignment="1" applyProtection="1">
      <alignment horizontal="left" vertical="center" shrinkToFit="1"/>
      <protection hidden="1"/>
    </xf>
    <xf numFmtId="0" fontId="71" fillId="0" borderId="9" xfId="0" applyNumberFormat="1" applyFont="1" applyBorder="1" applyAlignment="1" applyProtection="1">
      <alignment horizontal="left" vertical="center" shrinkToFit="1"/>
      <protection hidden="1"/>
    </xf>
    <xf numFmtId="0" fontId="71" fillId="0" borderId="0" xfId="0" applyNumberFormat="1" applyFont="1" applyBorder="1" applyAlignment="1" applyProtection="1">
      <alignment horizontal="left" vertical="center" shrinkToFit="1"/>
      <protection hidden="1"/>
    </xf>
    <xf numFmtId="0" fontId="71" fillId="0" borderId="7" xfId="0" applyNumberFormat="1" applyFont="1" applyBorder="1" applyAlignment="1" applyProtection="1">
      <alignment horizontal="left" vertical="center" shrinkToFit="1"/>
      <protection hidden="1"/>
    </xf>
    <xf numFmtId="0" fontId="71" fillId="0" borderId="16" xfId="0" applyNumberFormat="1" applyFont="1" applyBorder="1" applyAlignment="1" applyProtection="1">
      <alignment horizontal="left" vertical="center" shrinkToFit="1"/>
      <protection hidden="1"/>
    </xf>
    <xf numFmtId="0" fontId="71" fillId="0" borderId="42" xfId="0" applyNumberFormat="1" applyFont="1" applyBorder="1" applyAlignment="1" applyProtection="1">
      <alignment horizontal="left" vertical="center" shrinkToFit="1"/>
      <protection hidden="1"/>
    </xf>
    <xf numFmtId="0" fontId="69" fillId="0" borderId="14" xfId="0" applyNumberFormat="1" applyFont="1" applyBorder="1" applyAlignment="1" applyProtection="1">
      <alignment horizontal="right" vertical="center"/>
      <protection hidden="1"/>
    </xf>
    <xf numFmtId="0" fontId="69" fillId="0" borderId="8" xfId="0" applyNumberFormat="1" applyFont="1" applyBorder="1" applyAlignment="1" applyProtection="1">
      <alignment horizontal="right" vertical="center"/>
      <protection hidden="1"/>
    </xf>
    <xf numFmtId="0" fontId="69" fillId="0" borderId="2" xfId="0" applyNumberFormat="1" applyFont="1" applyBorder="1" applyAlignment="1" applyProtection="1">
      <alignment horizontal="right" vertical="center"/>
      <protection hidden="1"/>
    </xf>
    <xf numFmtId="0" fontId="69" fillId="0" borderId="0" xfId="0" applyNumberFormat="1" applyFont="1" applyBorder="1" applyAlignment="1" applyProtection="1">
      <alignment horizontal="right" vertical="center"/>
      <protection hidden="1"/>
    </xf>
    <xf numFmtId="0" fontId="69" fillId="0" borderId="21" xfId="0" applyNumberFormat="1" applyFont="1" applyBorder="1" applyAlignment="1" applyProtection="1">
      <alignment horizontal="right" vertical="center"/>
      <protection hidden="1"/>
    </xf>
    <xf numFmtId="0" fontId="69" fillId="0" borderId="16" xfId="0" applyNumberFormat="1" applyFont="1" applyBorder="1" applyAlignment="1" applyProtection="1">
      <alignment horizontal="right" vertical="center"/>
      <protection hidden="1"/>
    </xf>
    <xf numFmtId="0" fontId="4" fillId="0" borderId="69" xfId="0" applyFont="1" applyFill="1" applyBorder="1" applyAlignment="1" applyProtection="1">
      <alignment horizontal="center" vertical="center"/>
      <protection hidden="1"/>
    </xf>
    <xf numFmtId="0" fontId="4" fillId="0" borderId="39" xfId="0" applyFont="1" applyFill="1" applyBorder="1" applyAlignment="1" applyProtection="1">
      <alignment horizontal="center" vertical="center"/>
      <protection hidden="1"/>
    </xf>
    <xf numFmtId="0" fontId="73" fillId="0" borderId="13" xfId="0" applyNumberFormat="1" applyFont="1" applyBorder="1" applyAlignment="1" applyProtection="1">
      <alignment horizontal="center" vertical="center"/>
      <protection hidden="1"/>
    </xf>
    <xf numFmtId="0" fontId="73" fillId="0" borderId="4" xfId="0" applyNumberFormat="1" applyFont="1" applyBorder="1" applyAlignment="1" applyProtection="1">
      <alignment horizontal="center" vertical="center"/>
      <protection hidden="1"/>
    </xf>
    <xf numFmtId="0" fontId="73" fillId="0" borderId="40" xfId="0" applyNumberFormat="1" applyFont="1" applyBorder="1" applyAlignment="1" applyProtection="1">
      <alignment horizontal="center" vertical="center"/>
      <protection hidden="1"/>
    </xf>
    <xf numFmtId="0" fontId="73" fillId="0" borderId="27" xfId="0" applyNumberFormat="1" applyFont="1" applyBorder="1" applyAlignment="1" applyProtection="1">
      <alignment horizontal="center" vertical="center"/>
      <protection hidden="1"/>
    </xf>
    <xf numFmtId="164" fontId="4" fillId="0" borderId="14" xfId="0" applyNumberFormat="1" applyFont="1" applyFill="1" applyBorder="1" applyAlignment="1" applyProtection="1">
      <alignment horizontal="left" vertical="center"/>
      <protection hidden="1"/>
    </xf>
    <xf numFmtId="164" fontId="4" fillId="0" borderId="8" xfId="0" applyNumberFormat="1" applyFont="1" applyFill="1" applyBorder="1" applyAlignment="1" applyProtection="1">
      <alignment horizontal="left" vertical="center"/>
      <protection hidden="1"/>
    </xf>
    <xf numFmtId="164" fontId="4" fillId="0" borderId="9" xfId="0" applyNumberFormat="1" applyFont="1" applyFill="1" applyBorder="1" applyAlignment="1" applyProtection="1">
      <alignment horizontal="left" vertical="center"/>
      <protection hidden="1"/>
    </xf>
    <xf numFmtId="164" fontId="4" fillId="0" borderId="10" xfId="0" applyNumberFormat="1" applyFont="1" applyFill="1" applyBorder="1" applyAlignment="1" applyProtection="1">
      <alignment horizontal="left" vertical="center"/>
      <protection hidden="1"/>
    </xf>
    <xf numFmtId="164" fontId="4" fillId="0" borderId="11" xfId="0" applyNumberFormat="1" applyFont="1" applyFill="1" applyBorder="1" applyAlignment="1" applyProtection="1">
      <alignment horizontal="left" vertical="center"/>
      <protection hidden="1"/>
    </xf>
    <xf numFmtId="0" fontId="19" fillId="0" borderId="41" xfId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left" vertical="center"/>
      <protection hidden="1"/>
    </xf>
    <xf numFmtId="164" fontId="4" fillId="0" borderId="4" xfId="0" applyNumberFormat="1" applyFont="1" applyBorder="1" applyAlignment="1" applyProtection="1">
      <alignment horizontal="left" vertical="center"/>
      <protection hidden="1"/>
    </xf>
    <xf numFmtId="164" fontId="4" fillId="0" borderId="6" xfId="0" applyNumberFormat="1" applyFont="1" applyBorder="1" applyAlignment="1" applyProtection="1">
      <alignment horizontal="left" vertical="center"/>
      <protection hidden="1"/>
    </xf>
    <xf numFmtId="164" fontId="39" fillId="0" borderId="2" xfId="0" applyNumberFormat="1" applyFont="1" applyBorder="1" applyAlignment="1" applyProtection="1">
      <alignment horizontal="left" vertical="center"/>
      <protection hidden="1"/>
    </xf>
    <xf numFmtId="164" fontId="39" fillId="0" borderId="0" xfId="0" applyNumberFormat="1" applyFont="1" applyBorder="1" applyAlignment="1" applyProtection="1">
      <alignment horizontal="left" vertical="center"/>
      <protection hidden="1"/>
    </xf>
    <xf numFmtId="164" fontId="39" fillId="0" borderId="8" xfId="0" applyNumberFormat="1" applyFont="1" applyBorder="1" applyAlignment="1" applyProtection="1">
      <alignment horizontal="left" vertical="center"/>
      <protection hidden="1"/>
    </xf>
    <xf numFmtId="164" fontId="39" fillId="0" borderId="9" xfId="0" applyNumberFormat="1" applyFont="1" applyBorder="1" applyAlignment="1" applyProtection="1">
      <alignment horizontal="left" vertical="center"/>
      <protection hidden="1"/>
    </xf>
    <xf numFmtId="164" fontId="58" fillId="0" borderId="14" xfId="0" applyNumberFormat="1" applyFont="1" applyBorder="1" applyAlignment="1" applyProtection="1">
      <alignment horizontal="left" vertical="center"/>
      <protection hidden="1"/>
    </xf>
    <xf numFmtId="164" fontId="58" fillId="0" borderId="8" xfId="0" applyNumberFormat="1" applyFont="1" applyBorder="1" applyAlignment="1" applyProtection="1">
      <alignment horizontal="left" vertical="center"/>
      <protection hidden="1"/>
    </xf>
    <xf numFmtId="164" fontId="58" fillId="0" borderId="9" xfId="0" applyNumberFormat="1" applyFont="1" applyBorder="1" applyAlignment="1" applyProtection="1">
      <alignment horizontal="left" vertical="center"/>
      <protection hidden="1"/>
    </xf>
    <xf numFmtId="0" fontId="39" fillId="0" borderId="37" xfId="0" applyFont="1" applyFill="1" applyBorder="1" applyAlignment="1" applyProtection="1">
      <alignment horizontal="center" vertical="center"/>
      <protection hidden="1"/>
    </xf>
    <xf numFmtId="0" fontId="66" fillId="0" borderId="38" xfId="0" applyFont="1" applyFill="1" applyBorder="1" applyAlignment="1" applyProtection="1">
      <alignment horizontal="center" vertical="center"/>
      <protection hidden="1"/>
    </xf>
    <xf numFmtId="0" fontId="66" fillId="0" borderId="39" xfId="0" applyFont="1" applyFill="1" applyBorder="1" applyAlignment="1" applyProtection="1">
      <alignment horizontal="center" vertical="center"/>
      <protection hidden="1"/>
    </xf>
    <xf numFmtId="164" fontId="12" fillId="14" borderId="40" xfId="0" applyNumberFormat="1" applyFont="1" applyFill="1" applyBorder="1" applyAlignment="1" applyProtection="1">
      <alignment horizontal="left" vertical="center"/>
      <protection locked="0" hidden="1"/>
    </xf>
    <xf numFmtId="164" fontId="12" fillId="14" borderId="27" xfId="0" applyNumberFormat="1" applyFont="1" applyFill="1" applyBorder="1" applyAlignment="1" applyProtection="1">
      <alignment horizontal="left" vertical="center"/>
      <protection locked="0" hidden="1"/>
    </xf>
    <xf numFmtId="164" fontId="12" fillId="14" borderId="30" xfId="0" applyNumberFormat="1" applyFont="1" applyFill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164" fontId="12" fillId="0" borderId="21" xfId="0" applyNumberFormat="1" applyFont="1" applyBorder="1" applyAlignment="1" applyProtection="1">
      <alignment horizontal="left" vertical="center"/>
      <protection locked="0" hidden="1"/>
    </xf>
    <xf numFmtId="164" fontId="12" fillId="0" borderId="16" xfId="0" applyNumberFormat="1" applyFont="1" applyBorder="1" applyAlignment="1" applyProtection="1">
      <alignment horizontal="left" vertical="center"/>
      <protection locked="0" hidden="1"/>
    </xf>
    <xf numFmtId="164" fontId="12" fillId="0" borderId="42" xfId="0" applyNumberFormat="1" applyFont="1" applyBorder="1" applyAlignment="1" applyProtection="1">
      <alignment horizontal="left" vertical="center"/>
      <protection locked="0" hidden="1"/>
    </xf>
    <xf numFmtId="164" fontId="12" fillId="0" borderId="41" xfId="0" applyNumberFormat="1" applyFont="1" applyBorder="1" applyAlignment="1" applyProtection="1">
      <alignment horizontal="left" vertical="center"/>
      <protection locked="0" hidden="1"/>
    </xf>
    <xf numFmtId="164" fontId="12" fillId="0" borderId="27" xfId="0" applyNumberFormat="1" applyFont="1" applyBorder="1" applyAlignment="1" applyProtection="1">
      <alignment horizontal="left" vertical="center"/>
      <protection locked="0" hidden="1"/>
    </xf>
    <xf numFmtId="164" fontId="12" fillId="0" borderId="28" xfId="0" applyNumberFormat="1" applyFont="1" applyBorder="1" applyAlignment="1" applyProtection="1">
      <alignment horizontal="left" vertical="center"/>
      <protection locked="0" hidden="1"/>
    </xf>
    <xf numFmtId="164" fontId="12" fillId="0" borderId="40" xfId="0" applyNumberFormat="1" applyFont="1" applyBorder="1" applyAlignment="1" applyProtection="1">
      <alignment horizontal="left" vertical="center"/>
      <protection locked="0" hidden="1"/>
    </xf>
    <xf numFmtId="164" fontId="12" fillId="0" borderId="30" xfId="0" applyNumberFormat="1" applyFont="1" applyBorder="1" applyAlignment="1" applyProtection="1">
      <alignment horizontal="left" vertical="center"/>
      <protection locked="0"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locked="0" hidden="1"/>
    </xf>
    <xf numFmtId="0" fontId="12" fillId="0" borderId="30" xfId="0" applyFont="1" applyBorder="1" applyAlignment="1" applyProtection="1">
      <alignment horizontal="center" vertical="center"/>
      <protection locked="0" hidden="1"/>
    </xf>
    <xf numFmtId="164" fontId="12" fillId="0" borderId="29" xfId="0" applyNumberFormat="1" applyFont="1" applyBorder="1" applyAlignment="1" applyProtection="1">
      <alignment horizontal="left" vertical="center"/>
      <protection locked="0" hidden="1"/>
    </xf>
    <xf numFmtId="0" fontId="12" fillId="0" borderId="27" xfId="0" applyFont="1" applyFill="1" applyBorder="1" applyAlignment="1" applyProtection="1">
      <alignment horizontal="center" vertical="center"/>
      <protection locked="0" hidden="1"/>
    </xf>
    <xf numFmtId="0" fontId="12" fillId="0" borderId="28" xfId="0" applyFont="1" applyFill="1" applyBorder="1" applyAlignment="1" applyProtection="1">
      <alignment horizontal="center" vertical="center"/>
      <protection locked="0" hidden="1"/>
    </xf>
    <xf numFmtId="173" fontId="12" fillId="0" borderId="29" xfId="0" applyNumberFormat="1" applyFont="1" applyFill="1" applyBorder="1" applyAlignment="1" applyProtection="1">
      <alignment horizontal="left" vertical="center"/>
      <protection locked="0" hidden="1"/>
    </xf>
    <xf numFmtId="173" fontId="12" fillId="0" borderId="27" xfId="0" applyNumberFormat="1" applyFont="1" applyFill="1" applyBorder="1" applyAlignment="1" applyProtection="1">
      <alignment horizontal="left" vertical="center"/>
      <protection locked="0" hidden="1"/>
    </xf>
    <xf numFmtId="173" fontId="12" fillId="0" borderId="30" xfId="0" applyNumberFormat="1" applyFont="1" applyFill="1" applyBorder="1" applyAlignment="1" applyProtection="1">
      <alignment horizontal="left" vertical="center"/>
      <protection locked="0" hidden="1"/>
    </xf>
    <xf numFmtId="164" fontId="12" fillId="0" borderId="29" xfId="0" applyNumberFormat="1" applyFont="1" applyFill="1" applyBorder="1" applyAlignment="1" applyProtection="1">
      <alignment horizontal="left" vertical="center"/>
      <protection locked="0" hidden="1"/>
    </xf>
    <xf numFmtId="164" fontId="12" fillId="0" borderId="27" xfId="0" applyNumberFormat="1" applyFont="1" applyFill="1" applyBorder="1" applyAlignment="1" applyProtection="1">
      <alignment horizontal="left" vertical="center"/>
      <protection locked="0" hidden="1"/>
    </xf>
    <xf numFmtId="0" fontId="34" fillId="5" borderId="16" xfId="0" applyFont="1" applyFill="1" applyBorder="1" applyAlignment="1" applyProtection="1">
      <alignment horizontal="center" vertical="center"/>
      <protection hidden="1"/>
    </xf>
    <xf numFmtId="164" fontId="6" fillId="0" borderId="13" xfId="0" applyNumberFormat="1" applyFont="1" applyBorder="1" applyAlignment="1" applyProtection="1">
      <alignment horizontal="left"/>
      <protection hidden="1"/>
    </xf>
    <xf numFmtId="164" fontId="6" fillId="0" borderId="4" xfId="0" applyNumberFormat="1" applyFont="1" applyBorder="1" applyAlignment="1" applyProtection="1">
      <alignment horizontal="left"/>
      <protection hidden="1"/>
    </xf>
    <xf numFmtId="164" fontId="6" fillId="0" borderId="6" xfId="0" applyNumberFormat="1" applyFont="1" applyBorder="1" applyAlignment="1" applyProtection="1">
      <alignment horizontal="left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8" fillId="6" borderId="16" xfId="0" applyFont="1" applyFill="1" applyBorder="1" applyAlignment="1" applyProtection="1">
      <alignment horizontal="center" vertical="center" wrapText="1"/>
      <protection hidden="1"/>
    </xf>
    <xf numFmtId="0" fontId="8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21" xfId="0" applyFont="1" applyFill="1" applyBorder="1" applyAlignment="1" applyProtection="1">
      <alignment horizontal="center" vertical="top"/>
      <protection hidden="1"/>
    </xf>
    <xf numFmtId="0" fontId="5" fillId="6" borderId="16" xfId="0" applyFont="1" applyFill="1" applyBorder="1" applyAlignment="1" applyProtection="1">
      <alignment horizontal="center" vertical="top"/>
      <protection hidden="1"/>
    </xf>
    <xf numFmtId="0" fontId="6" fillId="6" borderId="13" xfId="0" applyFont="1" applyFill="1" applyBorder="1" applyAlignment="1" applyProtection="1">
      <alignment horizontal="center"/>
      <protection hidden="1"/>
    </xf>
    <xf numFmtId="0" fontId="6" fillId="6" borderId="4" xfId="0" applyFont="1" applyFill="1" applyBorder="1" applyAlignment="1" applyProtection="1">
      <alignment horizontal="center"/>
      <protection hidden="1"/>
    </xf>
    <xf numFmtId="0" fontId="5" fillId="6" borderId="13" xfId="0" applyFont="1" applyFill="1" applyBorder="1" applyAlignment="1" applyProtection="1">
      <alignment horizontal="left" vertical="center"/>
      <protection hidden="1"/>
    </xf>
    <xf numFmtId="0" fontId="5" fillId="6" borderId="4" xfId="0" applyFont="1" applyFill="1" applyBorder="1" applyAlignment="1" applyProtection="1">
      <alignment horizontal="left" vertical="center"/>
      <protection hidden="1"/>
    </xf>
    <xf numFmtId="0" fontId="5" fillId="6" borderId="6" xfId="0" applyFont="1" applyFill="1" applyBorder="1" applyAlignment="1" applyProtection="1">
      <alignment horizontal="left" vertical="center"/>
      <protection hidden="1"/>
    </xf>
    <xf numFmtId="0" fontId="5" fillId="6" borderId="21" xfId="0" applyFont="1" applyFill="1" applyBorder="1" applyAlignment="1" applyProtection="1">
      <alignment horizontal="left" vertical="center"/>
      <protection hidden="1"/>
    </xf>
    <xf numFmtId="0" fontId="5" fillId="6" borderId="16" xfId="0" applyFont="1" applyFill="1" applyBorder="1" applyAlignment="1" applyProtection="1">
      <alignment horizontal="left" vertical="center"/>
      <protection hidden="1"/>
    </xf>
    <xf numFmtId="0" fontId="5" fillId="6" borderId="17" xfId="0" applyFont="1" applyFill="1" applyBorder="1" applyAlignment="1" applyProtection="1">
      <alignment horizontal="left" vertical="center"/>
      <protection hidden="1"/>
    </xf>
    <xf numFmtId="14" fontId="11" fillId="10" borderId="25" xfId="0" applyNumberFormat="1" applyFont="1" applyFill="1" applyBorder="1" applyAlignment="1" applyProtection="1">
      <alignment horizontal="center" vertical="center"/>
      <protection hidden="1"/>
    </xf>
    <xf numFmtId="14" fontId="40" fillId="10" borderId="23" xfId="0" applyNumberFormat="1" applyFont="1" applyFill="1" applyBorder="1" applyAlignment="1" applyProtection="1">
      <alignment horizontal="center" vertical="center"/>
      <protection hidden="1"/>
    </xf>
    <xf numFmtId="14" fontId="40" fillId="10" borderId="26" xfId="0" applyNumberFormat="1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48" fillId="0" borderId="1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left" vertical="center"/>
      <protection hidden="1"/>
    </xf>
    <xf numFmtId="164" fontId="5" fillId="0" borderId="0" xfId="0" applyNumberFormat="1" applyFont="1" applyBorder="1" applyAlignment="1" applyProtection="1">
      <alignment horizontal="left" vertical="center"/>
      <protection hidden="1"/>
    </xf>
    <xf numFmtId="164" fontId="5" fillId="0" borderId="3" xfId="0" applyNumberFormat="1" applyFont="1" applyBorder="1" applyAlignment="1" applyProtection="1">
      <alignment horizontal="left" vertical="center"/>
      <protection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6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4" fillId="0" borderId="31" xfId="0" applyNumberFormat="1" applyFont="1" applyBorder="1" applyAlignment="1" applyProtection="1">
      <alignment horizontal="center" vertical="center"/>
      <protection locked="0" hidden="1"/>
    </xf>
    <xf numFmtId="0" fontId="4" fillId="0" borderId="31" xfId="0" applyFont="1" applyBorder="1" applyAlignment="1" applyProtection="1">
      <alignment horizontal="center" vertical="center"/>
      <protection locked="0" hidden="1"/>
    </xf>
    <xf numFmtId="0" fontId="4" fillId="0" borderId="32" xfId="0" applyFont="1" applyBorder="1" applyAlignment="1" applyProtection="1">
      <alignment horizontal="center" vertical="center"/>
      <protection locked="0"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34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36" xfId="0" applyFont="1" applyBorder="1" applyAlignment="1" applyProtection="1">
      <alignment horizontal="center" vertical="center"/>
      <protection locked="0" hidden="1"/>
    </xf>
    <xf numFmtId="14" fontId="4" fillId="0" borderId="52" xfId="0" applyNumberFormat="1" applyFont="1" applyBorder="1" applyAlignment="1" applyProtection="1">
      <alignment horizontal="center" vertical="center"/>
      <protection hidden="1"/>
    </xf>
    <xf numFmtId="14" fontId="4" fillId="0" borderId="53" xfId="0" applyNumberFormat="1" applyFont="1" applyBorder="1" applyAlignment="1" applyProtection="1">
      <alignment horizontal="center" vertical="center"/>
      <protection hidden="1"/>
    </xf>
    <xf numFmtId="14" fontId="4" fillId="0" borderId="47" xfId="0" applyNumberFormat="1" applyFont="1" applyBorder="1" applyAlignment="1" applyProtection="1">
      <alignment horizontal="center" vertical="center"/>
      <protection hidden="1"/>
    </xf>
    <xf numFmtId="14" fontId="4" fillId="0" borderId="33" xfId="0" applyNumberFormat="1" applyFont="1" applyBorder="1" applyAlignment="1" applyProtection="1">
      <alignment horizontal="center" vertical="center"/>
      <protection hidden="1"/>
    </xf>
    <xf numFmtId="14" fontId="4" fillId="0" borderId="54" xfId="0" applyNumberFormat="1" applyFont="1" applyBorder="1" applyAlignment="1" applyProtection="1">
      <alignment horizontal="center" vertical="center"/>
      <protection hidden="1"/>
    </xf>
    <xf numFmtId="14" fontId="4" fillId="0" borderId="43" xfId="0" applyNumberFormat="1" applyFont="1" applyBorder="1" applyAlignment="1" applyProtection="1">
      <alignment horizontal="center" vertical="center"/>
      <protection hidden="1"/>
    </xf>
    <xf numFmtId="14" fontId="4" fillId="0" borderId="53" xfId="0" applyNumberFormat="1" applyFont="1" applyBorder="1" applyAlignment="1" applyProtection="1">
      <alignment horizontal="center" vertical="center"/>
      <protection locked="0" hidden="1"/>
    </xf>
    <xf numFmtId="14" fontId="4" fillId="0" borderId="55" xfId="0" applyNumberFormat="1" applyFont="1" applyBorder="1" applyAlignment="1" applyProtection="1">
      <alignment horizontal="center" vertical="center"/>
      <protection locked="0" hidden="1"/>
    </xf>
    <xf numFmtId="14" fontId="4" fillId="0" borderId="33" xfId="0" applyNumberFormat="1" applyFont="1" applyBorder="1" applyAlignment="1" applyProtection="1">
      <alignment horizontal="center" vertical="center"/>
      <protection locked="0" hidden="1"/>
    </xf>
    <xf numFmtId="14" fontId="4" fillId="0" borderId="34" xfId="0" applyNumberFormat="1" applyFont="1" applyBorder="1" applyAlignment="1" applyProtection="1">
      <alignment horizontal="center" vertical="center"/>
      <protection locked="0" hidden="1"/>
    </xf>
    <xf numFmtId="14" fontId="4" fillId="0" borderId="43" xfId="0" applyNumberFormat="1" applyFont="1" applyBorder="1" applyAlignment="1" applyProtection="1">
      <alignment horizontal="center" vertical="center"/>
      <protection locked="0" hidden="1"/>
    </xf>
    <xf numFmtId="14" fontId="4" fillId="0" borderId="56" xfId="0" applyNumberFormat="1" applyFont="1" applyBorder="1" applyAlignment="1" applyProtection="1">
      <alignment horizontal="center" vertical="center"/>
      <protection locked="0" hidden="1"/>
    </xf>
    <xf numFmtId="1" fontId="41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6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2" xfId="0" applyNumberFormat="1" applyFont="1" applyBorder="1" applyAlignment="1" applyProtection="1">
      <alignment horizontal="left" vertical="top"/>
      <protection hidden="1"/>
    </xf>
    <xf numFmtId="164" fontId="9" fillId="0" borderId="0" xfId="0" applyNumberFormat="1" applyFont="1" applyBorder="1" applyAlignment="1" applyProtection="1">
      <alignment horizontal="left" vertical="top"/>
      <protection hidden="1"/>
    </xf>
    <xf numFmtId="164" fontId="9" fillId="0" borderId="3" xfId="0" applyNumberFormat="1" applyFont="1" applyBorder="1" applyAlignment="1" applyProtection="1">
      <alignment horizontal="left" vertical="top"/>
      <protection hidden="1"/>
    </xf>
    <xf numFmtId="164" fontId="9" fillId="0" borderId="21" xfId="0" applyNumberFormat="1" applyFont="1" applyBorder="1" applyAlignment="1" applyProtection="1">
      <alignment horizontal="left" vertical="top"/>
      <protection hidden="1"/>
    </xf>
    <xf numFmtId="164" fontId="9" fillId="0" borderId="16" xfId="0" applyNumberFormat="1" applyFont="1" applyBorder="1" applyAlignment="1" applyProtection="1">
      <alignment horizontal="left" vertical="top"/>
      <protection hidden="1"/>
    </xf>
    <xf numFmtId="164" fontId="9" fillId="0" borderId="17" xfId="0" applyNumberFormat="1" applyFont="1" applyBorder="1" applyAlignment="1" applyProtection="1">
      <alignment horizontal="left" vertical="top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15" fillId="0" borderId="61" xfId="0" applyFont="1" applyBorder="1" applyAlignment="1" applyProtection="1">
      <alignment horizontal="center" vertical="center"/>
      <protection hidden="1"/>
    </xf>
    <xf numFmtId="0" fontId="15" fillId="0" borderId="62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68" xfId="0" applyFont="1" applyBorder="1" applyAlignment="1" applyProtection="1">
      <alignment horizontal="center" vertical="center"/>
      <protection hidden="1"/>
    </xf>
    <xf numFmtId="0" fontId="15" fillId="0" borderId="64" xfId="0" applyFont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/>
      <protection hidden="1"/>
    </xf>
    <xf numFmtId="0" fontId="15" fillId="0" borderId="66" xfId="0" applyFont="1" applyBorder="1" applyAlignment="1" applyProtection="1">
      <alignment horizontal="center" vertical="center"/>
      <protection hidden="1"/>
    </xf>
    <xf numFmtId="164" fontId="4" fillId="0" borderId="13" xfId="0" applyNumberFormat="1" applyFont="1" applyFill="1" applyBorder="1" applyAlignment="1" applyProtection="1">
      <alignment horizontal="left" vertical="center"/>
      <protection hidden="1"/>
    </xf>
    <xf numFmtId="164" fontId="4" fillId="0" borderId="4" xfId="0" applyNumberFormat="1" applyFont="1" applyFill="1" applyBorder="1" applyAlignment="1" applyProtection="1">
      <alignment horizontal="left" vertical="center"/>
      <protection hidden="1"/>
    </xf>
    <xf numFmtId="164" fontId="4" fillId="0" borderId="5" xfId="0" applyNumberFormat="1" applyFont="1" applyFill="1" applyBorder="1" applyAlignment="1" applyProtection="1">
      <alignment horizontal="left" vertical="center"/>
      <protection hidden="1"/>
    </xf>
    <xf numFmtId="164" fontId="4" fillId="0" borderId="18" xfId="0" applyNumberFormat="1" applyFont="1" applyFill="1" applyBorder="1" applyAlignment="1" applyProtection="1">
      <alignment horizontal="left" vertical="center"/>
      <protection hidden="1"/>
    </xf>
    <xf numFmtId="164" fontId="4" fillId="0" borderId="6" xfId="0" applyNumberFormat="1" applyFont="1" applyFill="1" applyBorder="1" applyAlignment="1" applyProtection="1">
      <alignment horizontal="left" vertical="center"/>
      <protection hidden="1"/>
    </xf>
    <xf numFmtId="164" fontId="4" fillId="0" borderId="13" xfId="0" applyNumberFormat="1" applyFont="1" applyBorder="1" applyAlignment="1" applyProtection="1">
      <alignment horizontal="left" vertical="center"/>
      <protection hidden="1"/>
    </xf>
    <xf numFmtId="164" fontId="4" fillId="0" borderId="5" xfId="0" applyNumberFormat="1" applyFont="1" applyBorder="1" applyAlignment="1" applyProtection="1">
      <alignment horizontal="left" vertical="center"/>
      <protection hidden="1"/>
    </xf>
    <xf numFmtId="164" fontId="4" fillId="0" borderId="10" xfId="0" applyNumberFormat="1" applyFont="1" applyBorder="1" applyAlignment="1" applyProtection="1">
      <alignment horizontal="left" vertical="center"/>
      <protection hidden="1"/>
    </xf>
    <xf numFmtId="164" fontId="4" fillId="0" borderId="8" xfId="0" applyNumberFormat="1" applyFont="1" applyBorder="1" applyAlignment="1" applyProtection="1">
      <alignment horizontal="left" vertical="center"/>
      <protection hidden="1"/>
    </xf>
    <xf numFmtId="164" fontId="4" fillId="0" borderId="11" xfId="0" applyNumberFormat="1" applyFont="1" applyBorder="1" applyAlignment="1" applyProtection="1">
      <alignment horizontal="left" vertical="center"/>
      <protection hidden="1"/>
    </xf>
    <xf numFmtId="164" fontId="4" fillId="0" borderId="9" xfId="0" applyNumberFormat="1" applyFont="1" applyBorder="1" applyAlignment="1" applyProtection="1">
      <alignment horizontal="left" vertical="center"/>
      <protection hidden="1"/>
    </xf>
    <xf numFmtId="164" fontId="4" fillId="0" borderId="14" xfId="0" applyNumberFormat="1" applyFont="1" applyBorder="1" applyAlignment="1" applyProtection="1">
      <alignment horizontal="left" vertical="center"/>
      <protection hidden="1"/>
    </xf>
    <xf numFmtId="164" fontId="58" fillId="0" borderId="13" xfId="0" applyNumberFormat="1" applyFont="1" applyBorder="1" applyAlignment="1" applyProtection="1">
      <alignment horizontal="left" vertical="center"/>
      <protection hidden="1"/>
    </xf>
    <xf numFmtId="164" fontId="58" fillId="0" borderId="4" xfId="0" applyNumberFormat="1" applyFont="1" applyBorder="1" applyAlignment="1" applyProtection="1">
      <alignment horizontal="left" vertical="center"/>
      <protection hidden="1"/>
    </xf>
    <xf numFmtId="164" fontId="58" fillId="0" borderId="5" xfId="0" applyNumberFormat="1" applyFont="1" applyBorder="1" applyAlignment="1" applyProtection="1">
      <alignment horizontal="left" vertical="center"/>
      <protection hidden="1"/>
    </xf>
    <xf numFmtId="164" fontId="4" fillId="0" borderId="13" xfId="0" applyNumberFormat="1" applyFont="1" applyBorder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12" fillId="0" borderId="21" xfId="0" applyNumberFormat="1" applyFont="1" applyBorder="1" applyAlignment="1" applyProtection="1">
      <alignment horizontal="center" vertical="center"/>
      <protection locked="0" hidden="1"/>
    </xf>
    <xf numFmtId="164" fontId="12" fillId="0" borderId="16" xfId="0" applyNumberFormat="1" applyFont="1" applyBorder="1" applyAlignment="1" applyProtection="1">
      <alignment horizontal="center" vertical="center"/>
      <protection locked="0" hidden="1"/>
    </xf>
    <xf numFmtId="164" fontId="12" fillId="0" borderId="17" xfId="0" applyNumberFormat="1" applyFont="1" applyBorder="1" applyAlignment="1" applyProtection="1">
      <alignment horizontal="center" vertical="center"/>
      <protection locked="0" hidden="1"/>
    </xf>
    <xf numFmtId="164" fontId="12" fillId="0" borderId="40" xfId="0" applyNumberFormat="1" applyFont="1" applyBorder="1" applyAlignment="1" applyProtection="1">
      <alignment horizontal="center" vertical="center"/>
      <protection locked="0" hidden="1"/>
    </xf>
    <xf numFmtId="164" fontId="12" fillId="0" borderId="27" xfId="0" applyNumberFormat="1" applyFont="1" applyBorder="1" applyAlignment="1" applyProtection="1">
      <alignment horizontal="center" vertical="center"/>
      <protection locked="0" hidden="1"/>
    </xf>
    <xf numFmtId="164" fontId="12" fillId="0" borderId="30" xfId="0" applyNumberFormat="1" applyFont="1" applyBorder="1" applyAlignment="1" applyProtection="1">
      <alignment horizontal="center" vertical="center"/>
      <protection locked="0" hidden="1"/>
    </xf>
    <xf numFmtId="0" fontId="2" fillId="0" borderId="44" xfId="0" applyFont="1" applyBorder="1" applyAlignment="1" applyProtection="1">
      <alignment horizontal="center" vertical="center" textRotation="90"/>
      <protection hidden="1"/>
    </xf>
    <xf numFmtId="0" fontId="2" fillId="0" borderId="24" xfId="0" applyFont="1" applyBorder="1" applyAlignment="1" applyProtection="1">
      <alignment horizontal="center" vertical="center" textRotation="90"/>
      <protection hidden="1"/>
    </xf>
    <xf numFmtId="0" fontId="2" fillId="0" borderId="45" xfId="0" applyFont="1" applyBorder="1" applyAlignment="1" applyProtection="1">
      <alignment horizontal="center" vertical="center" textRotation="90"/>
      <protection hidden="1"/>
    </xf>
    <xf numFmtId="0" fontId="31" fillId="4" borderId="75" xfId="0" applyFont="1" applyFill="1" applyBorder="1" applyAlignment="1" applyProtection="1">
      <alignment horizontal="center" vertical="center" wrapText="1"/>
    </xf>
    <xf numFmtId="166" fontId="36" fillId="0" borderId="19" xfId="0" applyNumberFormat="1" applyFont="1" applyFill="1" applyBorder="1" applyAlignment="1" applyProtection="1">
      <alignment horizontal="right" vertical="center"/>
      <protection locked="0"/>
    </xf>
    <xf numFmtId="166" fontId="36" fillId="0" borderId="20" xfId="0" applyNumberFormat="1" applyFont="1" applyFill="1" applyBorder="1" applyAlignment="1" applyProtection="1">
      <alignment horizontal="right" vertical="center"/>
      <protection locked="0"/>
    </xf>
    <xf numFmtId="171" fontId="36" fillId="0" borderId="72" xfId="0" applyNumberFormat="1" applyFont="1" applyFill="1" applyBorder="1" applyAlignment="1" applyProtection="1">
      <alignment horizontal="right" vertical="center"/>
    </xf>
    <xf numFmtId="171" fontId="36" fillId="0" borderId="19" xfId="0" applyNumberFormat="1" applyFont="1" applyFill="1" applyBorder="1" applyAlignment="1" applyProtection="1">
      <alignment horizontal="right" vertical="center"/>
    </xf>
    <xf numFmtId="49" fontId="37" fillId="0" borderId="20" xfId="0" applyNumberFormat="1" applyFont="1" applyFill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Fill="1" applyBorder="1" applyAlignment="1" applyProtection="1">
      <alignment horizontal="center" vertical="center"/>
      <protection locked="0"/>
    </xf>
    <xf numFmtId="171" fontId="36" fillId="0" borderId="74" xfId="0" applyNumberFormat="1" applyFont="1" applyFill="1" applyBorder="1" applyAlignment="1" applyProtection="1">
      <alignment horizontal="right" vertical="center"/>
    </xf>
    <xf numFmtId="166" fontId="36" fillId="0" borderId="74" xfId="0" applyNumberFormat="1" applyFont="1" applyFill="1" applyBorder="1" applyAlignment="1" applyProtection="1">
      <alignment horizontal="right" vertical="center"/>
    </xf>
    <xf numFmtId="166" fontId="36" fillId="0" borderId="72" xfId="0" applyNumberFormat="1" applyFont="1" applyFill="1" applyBorder="1" applyAlignment="1" applyProtection="1">
      <alignment horizontal="right" vertical="center"/>
    </xf>
    <xf numFmtId="166" fontId="36" fillId="0" borderId="19" xfId="0" applyNumberFormat="1" applyFont="1" applyFill="1" applyBorder="1" applyAlignment="1" applyProtection="1">
      <alignment horizontal="right" vertical="center"/>
    </xf>
    <xf numFmtId="0" fontId="31" fillId="4" borderId="71" xfId="0" applyFont="1" applyFill="1" applyBorder="1" applyAlignment="1" applyProtection="1">
      <alignment horizontal="center" vertical="center"/>
    </xf>
    <xf numFmtId="0" fontId="31" fillId="4" borderId="73" xfId="0" applyFont="1" applyFill="1" applyBorder="1" applyAlignment="1" applyProtection="1">
      <alignment horizontal="center" vertical="center"/>
    </xf>
    <xf numFmtId="165" fontId="33" fillId="4" borderId="70" xfId="0" applyNumberFormat="1" applyFont="1" applyFill="1" applyBorder="1" applyAlignment="1" applyProtection="1">
      <alignment horizontal="left" vertical="center"/>
    </xf>
    <xf numFmtId="165" fontId="33" fillId="4" borderId="71" xfId="0" applyNumberFormat="1" applyFont="1" applyFill="1" applyBorder="1" applyAlignment="1" applyProtection="1">
      <alignment horizontal="left" vertical="center"/>
    </xf>
    <xf numFmtId="165" fontId="32" fillId="4" borderId="71" xfId="0" applyNumberFormat="1" applyFont="1" applyFill="1" applyBorder="1" applyAlignment="1" applyProtection="1">
      <alignment horizontal="left" vertical="center"/>
    </xf>
    <xf numFmtId="0" fontId="33" fillId="4" borderId="70" xfId="0" applyFont="1" applyFill="1" applyBorder="1" applyAlignment="1" applyProtection="1">
      <alignment horizontal="center" vertical="center"/>
    </xf>
    <xf numFmtId="0" fontId="33" fillId="4" borderId="71" xfId="0" applyFont="1" applyFill="1" applyBorder="1" applyAlignment="1" applyProtection="1">
      <alignment horizontal="center" vertical="center"/>
    </xf>
    <xf numFmtId="166" fontId="36" fillId="0" borderId="72" xfId="0" applyNumberFormat="1" applyFont="1" applyFill="1" applyBorder="1" applyAlignment="1" applyProtection="1">
      <alignment horizontal="right" vertical="center"/>
      <protection locked="0"/>
    </xf>
    <xf numFmtId="0" fontId="29" fillId="4" borderId="76" xfId="0" applyFont="1" applyFill="1" applyBorder="1" applyAlignment="1" applyProtection="1">
      <alignment horizontal="center" vertical="center" textRotation="90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1" fillId="4" borderId="70" xfId="0" applyFont="1" applyFill="1" applyBorder="1" applyAlignment="1" applyProtection="1">
      <alignment horizontal="center" vertical="center"/>
    </xf>
    <xf numFmtId="0" fontId="11" fillId="4" borderId="71" xfId="0" applyFont="1" applyFill="1" applyBorder="1" applyAlignment="1" applyProtection="1">
      <alignment horizontal="center" vertical="center"/>
    </xf>
    <xf numFmtId="0" fontId="11" fillId="4" borderId="73" xfId="0" applyFont="1" applyFill="1" applyBorder="1" applyAlignment="1" applyProtection="1">
      <alignment horizontal="center" vertical="center"/>
    </xf>
    <xf numFmtId="0" fontId="10" fillId="13" borderId="13" xfId="0" applyFont="1" applyFill="1" applyBorder="1" applyAlignment="1" applyProtection="1">
      <alignment horizontal="center" vertical="center"/>
    </xf>
    <xf numFmtId="0" fontId="7" fillId="13" borderId="4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20" fillId="8" borderId="13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20" fillId="8" borderId="6" xfId="0" applyFont="1" applyFill="1" applyBorder="1" applyAlignment="1" applyProtection="1">
      <alignment horizontal="center" vertical="center"/>
    </xf>
    <xf numFmtId="0" fontId="10" fillId="13" borderId="44" xfId="0" applyFont="1" applyFill="1" applyBorder="1" applyAlignment="1" applyProtection="1">
      <alignment horizontal="center" vertical="center"/>
    </xf>
    <xf numFmtId="0" fontId="7" fillId="13" borderId="44" xfId="0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  <protection locked="0"/>
    </xf>
    <xf numFmtId="0" fontId="29" fillId="4" borderId="1" xfId="0" applyFont="1" applyFill="1" applyBorder="1" applyAlignment="1" applyProtection="1">
      <alignment horizontal="center" vertical="center" textRotation="90"/>
    </xf>
    <xf numFmtId="0" fontId="27" fillId="0" borderId="25" xfId="0" applyNumberFormat="1" applyFont="1" applyFill="1" applyBorder="1" applyAlignment="1" applyProtection="1">
      <alignment horizontal="left" vertical="center"/>
    </xf>
    <xf numFmtId="0" fontId="27" fillId="0" borderId="23" xfId="0" applyNumberFormat="1" applyFont="1" applyFill="1" applyBorder="1" applyAlignment="1" applyProtection="1">
      <alignment horizontal="left" vertical="center"/>
    </xf>
    <xf numFmtId="0" fontId="27" fillId="0" borderId="26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19" fillId="0" borderId="1" xfId="1" applyNumberForma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1"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68" dropStyle="combo" dx="22" fmlaLink="' Derechos de Inscripción '!$C$8" fmlaRange="' Datos de Organizadores '!$B$3:$J$10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68" dropStyle="combo" dx="22" fmlaLink="' Datos de Organizadores '!$Q$31" fmlaRange="' Datos de Organizadores '!$S$28:$S$39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Drop" dropLines="68" dropStyle="combo" dx="22" fmlaLink="' Datos de Organizadores '!$X$28" fmlaRange="' Datos de Organizadores '!$X$29:$X$39" noThreeD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Publicida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Drop" dropLines="11" dropStyle="combo" dx="22" fmlaLink="' Derechos de Inscripción '!$C$8" fmlaRange="' Datos de Organizadores '!$B$57:$J$59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89</xdr:row>
          <xdr:rowOff>0</xdr:rowOff>
        </xdr:from>
        <xdr:to>
          <xdr:col>32</xdr:col>
          <xdr:colOff>38100</xdr:colOff>
          <xdr:row>93</xdr:row>
          <xdr:rowOff>0</xdr:rowOff>
        </xdr:to>
        <xdr:grpSp>
          <xdr:nvGrpSpPr>
            <xdr:cNvPr id="1297" name="Group 224"/>
            <xdr:cNvGrpSpPr>
              <a:grpSpLocks/>
            </xdr:cNvGrpSpPr>
          </xdr:nvGrpSpPr>
          <xdr:grpSpPr bwMode="auto">
            <a:xfrm>
              <a:off x="6359037" y="11789019"/>
              <a:ext cx="661621" cy="498231"/>
              <a:chOff x="671" y="1204"/>
              <a:chExt cx="70" cy="55"/>
            </a:xfrm>
          </xdr:grpSpPr>
          <xdr:sp macro="" textlink="">
            <xdr:nvSpPr>
              <xdr:cNvPr id="1244" name="Group Box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>
              <a:xfrm>
                <a:off x="671" y="1204"/>
                <a:ext cx="70" cy="55"/>
              </a:xfrm>
              <a:prstGeom prst="rect">
                <a:avLst/>
              </a:prstGeom>
            </xdr:spPr>
          </xdr:sp>
          <xdr:sp macro="" textlink="">
            <xdr:nvSpPr>
              <xdr:cNvPr id="1245" name="Option Butto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>
              <a:xfrm>
                <a:off x="675" y="1213"/>
                <a:ext cx="40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>
              <a:xfrm>
                <a:off x="675" y="1236"/>
                <a:ext cx="54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</xdr:row>
          <xdr:rowOff>66675</xdr:rowOff>
        </xdr:from>
        <xdr:to>
          <xdr:col>32</xdr:col>
          <xdr:colOff>114300</xdr:colOff>
          <xdr:row>8</xdr:row>
          <xdr:rowOff>104775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</xdr:row>
          <xdr:rowOff>38100</xdr:rowOff>
        </xdr:from>
        <xdr:to>
          <xdr:col>15</xdr:col>
          <xdr:colOff>38100</xdr:colOff>
          <xdr:row>8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16</xdr:col>
      <xdr:colOff>66675</xdr:colOff>
      <xdr:row>72</xdr:row>
      <xdr:rowOff>0</xdr:rowOff>
    </xdr:from>
    <xdr:to>
      <xdr:col>32</xdr:col>
      <xdr:colOff>161925</xdr:colOff>
      <xdr:row>72</xdr:row>
      <xdr:rowOff>0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3943350" y="10629900"/>
          <a:ext cx="3238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67</xdr:row>
          <xdr:rowOff>28575</xdr:rowOff>
        </xdr:from>
        <xdr:to>
          <xdr:col>25</xdr:col>
          <xdr:colOff>142875</xdr:colOff>
          <xdr:row>68</xdr:row>
          <xdr:rowOff>0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71</xdr:row>
          <xdr:rowOff>0</xdr:rowOff>
        </xdr:from>
        <xdr:to>
          <xdr:col>11</xdr:col>
          <xdr:colOff>152400</xdr:colOff>
          <xdr:row>71</xdr:row>
          <xdr:rowOff>219075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304800</xdr:colOff>
          <xdr:row>71</xdr:row>
          <xdr:rowOff>0</xdr:rowOff>
        </xdr:from>
        <xdr:to>
          <xdr:col>12</xdr:col>
          <xdr:colOff>142875</xdr:colOff>
          <xdr:row>71</xdr:row>
          <xdr:rowOff>219075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28575</xdr:colOff>
      <xdr:row>87</xdr:row>
      <xdr:rowOff>66675</xdr:rowOff>
    </xdr:from>
    <xdr:to>
      <xdr:col>32</xdr:col>
      <xdr:colOff>38100</xdr:colOff>
      <xdr:row>93</xdr:row>
      <xdr:rowOff>0</xdr:rowOff>
    </xdr:to>
    <xdr:sp macro="" textlink="">
      <xdr:nvSpPr>
        <xdr:cNvPr id="1300" name="Rectangle 223"/>
        <xdr:cNvSpPr>
          <a:spLocks noChangeArrowheads="1"/>
        </xdr:cNvSpPr>
      </xdr:nvSpPr>
      <xdr:spPr bwMode="auto">
        <a:xfrm>
          <a:off x="6391275" y="11734800"/>
          <a:ext cx="666750" cy="504825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67</xdr:row>
          <xdr:rowOff>0</xdr:rowOff>
        </xdr:from>
        <xdr:to>
          <xdr:col>32</xdr:col>
          <xdr:colOff>152400</xdr:colOff>
          <xdr:row>67</xdr:row>
          <xdr:rowOff>200025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10</xdr:row>
      <xdr:rowOff>8660</xdr:rowOff>
    </xdr:from>
    <xdr:to>
      <xdr:col>9</xdr:col>
      <xdr:colOff>199159</xdr:colOff>
      <xdr:row>16</xdr:row>
      <xdr:rowOff>14625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85" y="1620583"/>
          <a:ext cx="2123697" cy="7386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126423</xdr:colOff>
      <xdr:row>107</xdr:row>
      <xdr:rowOff>5197</xdr:rowOff>
    </xdr:from>
    <xdr:to>
      <xdr:col>9</xdr:col>
      <xdr:colOff>152400</xdr:colOff>
      <xdr:row>124</xdr:row>
      <xdr:rowOff>19822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696" y="13790470"/>
          <a:ext cx="1870363" cy="750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15</xdr:col>
          <xdr:colOff>0</xdr:colOff>
          <xdr:row>8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2</xdr:col>
      <xdr:colOff>294821</xdr:colOff>
      <xdr:row>1</xdr:row>
      <xdr:rowOff>52917</xdr:rowOff>
    </xdr:from>
    <xdr:to>
      <xdr:col>4</xdr:col>
      <xdr:colOff>642030</xdr:colOff>
      <xdr:row>2</xdr:row>
      <xdr:rowOff>693300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21" y="181429"/>
          <a:ext cx="2123697" cy="73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copiloto@gmail.com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piloto@gmail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escuderiar@gmil.co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lemarsport@gmail.com" TargetMode="Externa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ubidanoalejo@g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organizacion.subidalanjaron@gmail.com" TargetMode="External"/><Relationship Id="rId1" Type="http://schemas.openxmlformats.org/officeDocument/2006/relationships/hyperlink" Target="mailto:acbdalmanzora@hotmail.com" TargetMode="External"/><Relationship Id="rId6" Type="http://schemas.openxmlformats.org/officeDocument/2006/relationships/hyperlink" Target="mailto:subidanoalejo@gmail.com" TargetMode="External"/><Relationship Id="rId5" Type="http://schemas.openxmlformats.org/officeDocument/2006/relationships/hyperlink" Target="mailto:herejecompeticion@gmail.com" TargetMode="External"/><Relationship Id="rId4" Type="http://schemas.openxmlformats.org/officeDocument/2006/relationships/hyperlink" Target="mailto:acbdalmanzo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>
    <pageSetUpPr autoPageBreaks="0"/>
  </sheetPr>
  <dimension ref="A1:AJ332"/>
  <sheetViews>
    <sheetView showGridLines="0" showRowColHeaders="0" showZeros="0" tabSelected="1" showOutlineSymbols="0" zoomScale="130" zoomScaleNormal="130" zoomScaleSheetLayoutView="100" zoomScalePageLayoutView="130" workbookViewId="0">
      <selection activeCell="C18" sqref="C18:X19"/>
    </sheetView>
  </sheetViews>
  <sheetFormatPr baseColWidth="10" defaultColWidth="0" defaultRowHeight="15" customHeight="1" zeroHeight="1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4" ht="5.0999999999999996" customHeight="1"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</row>
    <row r="2" spans="2:34" s="50" customFormat="1" ht="3.95" customHeight="1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4" s="50" customFormat="1" ht="21.95" customHeight="1">
      <c r="B3" s="47"/>
      <c r="C3" s="501" t="s">
        <v>316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48"/>
    </row>
    <row r="4" spans="2:34" s="50" customFormat="1" ht="14.25" customHeight="1">
      <c r="B4" s="47"/>
      <c r="C4" s="51" t="s">
        <v>52</v>
      </c>
      <c r="D4" s="42" t="s">
        <v>51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4" s="50" customFormat="1" ht="17.25" customHeight="1">
      <c r="B5" s="47"/>
      <c r="C5" s="51" t="s">
        <v>53</v>
      </c>
      <c r="D5" s="42" t="s">
        <v>196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4" s="50" customFormat="1" ht="24" customHeight="1">
      <c r="B6" s="485" t="s">
        <v>197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7"/>
    </row>
    <row r="7" spans="2:34" ht="5.0999999999999996" customHeight="1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2:34" ht="12.95" customHeight="1">
      <c r="B8" s="490" t="str">
        <f>Opcion</f>
        <v>ESTADO NORMAL (Todos los datos visibles)</v>
      </c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58"/>
      <c r="P8" s="52"/>
      <c r="Q8" s="492" t="s">
        <v>176</v>
      </c>
      <c r="R8" s="493"/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4"/>
    </row>
    <row r="9" spans="2:34" s="50" customFormat="1" ht="12.95" customHeight="1">
      <c r="B9" s="488" t="str">
        <f>Opcion2</f>
        <v>Active la casilla para imprimir un Boletín de Inscripción vacío</v>
      </c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57"/>
      <c r="Q9" s="495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7"/>
    </row>
    <row r="10" spans="2:34" ht="9" customHeight="1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2:34" ht="13.5" customHeight="1">
      <c r="B11" s="13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0"/>
    </row>
    <row r="12" spans="2:34" ht="17.25" customHeight="1">
      <c r="B12" s="20"/>
      <c r="C12" s="5"/>
      <c r="D12" s="5"/>
      <c r="E12" s="5"/>
      <c r="F12" s="5"/>
      <c r="G12" s="316">
        <f ca="1">NOW()</f>
        <v>42974.760913194441</v>
      </c>
      <c r="H12" s="316"/>
      <c r="I12" s="316"/>
      <c r="J12" s="316"/>
      <c r="K12" s="26"/>
      <c r="L12" s="317" t="s">
        <v>218</v>
      </c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26"/>
      <c r="AA12" s="26"/>
      <c r="AB12" s="26"/>
      <c r="AC12" s="26"/>
      <c r="AD12" s="26"/>
      <c r="AE12" s="26"/>
      <c r="AF12" s="26"/>
      <c r="AG12" s="26"/>
      <c r="AH12" s="21"/>
    </row>
    <row r="13" spans="2:34" ht="3" customHeight="1">
      <c r="B13" s="2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1"/>
    </row>
    <row r="14" spans="2:34" ht="16.5" customHeight="1">
      <c r="B14" s="20"/>
      <c r="C14" s="5"/>
      <c r="D14" s="5"/>
      <c r="E14" s="5"/>
      <c r="F14" s="5"/>
      <c r="G14" s="26"/>
      <c r="H14" s="26"/>
      <c r="I14" s="26"/>
      <c r="J14" s="26"/>
      <c r="K14" s="26"/>
      <c r="L14" s="318" t="s">
        <v>331</v>
      </c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26"/>
      <c r="AA14" s="26"/>
      <c r="AB14" s="26"/>
      <c r="AC14" s="26"/>
      <c r="AD14" s="26"/>
      <c r="AE14" s="26"/>
      <c r="AF14" s="26"/>
      <c r="AG14" s="26"/>
      <c r="AH14" s="21"/>
    </row>
    <row r="15" spans="2:34" ht="6.75" customHeight="1">
      <c r="B15" s="20"/>
      <c r="C15" s="5"/>
      <c r="D15" s="5"/>
      <c r="E15" s="5"/>
      <c r="F15" s="5"/>
      <c r="G15" s="5"/>
      <c r="H15" s="94"/>
      <c r="I15" s="94"/>
      <c r="J15" s="94"/>
      <c r="K15" s="94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94"/>
      <c r="AA15" s="94"/>
      <c r="AB15" s="94"/>
      <c r="AC15" s="94"/>
      <c r="AD15" s="94"/>
      <c r="AE15" s="94"/>
      <c r="AF15" s="94"/>
      <c r="AG15" s="94"/>
      <c r="AH15" s="21"/>
    </row>
    <row r="16" spans="2:34" ht="2.25" customHeight="1">
      <c r="B16" s="22">
        <v>3</v>
      </c>
      <c r="C16" s="5"/>
      <c r="D16" s="5"/>
      <c r="E16" s="5"/>
      <c r="F16" s="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1"/>
    </row>
    <row r="17" spans="2:34" ht="12" customHeight="1">
      <c r="B17" s="22"/>
      <c r="C17" s="276" t="s">
        <v>21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8"/>
      <c r="Y17" s="77"/>
      <c r="Z17" s="276" t="s">
        <v>191</v>
      </c>
      <c r="AA17" s="277"/>
      <c r="AB17" s="277"/>
      <c r="AC17" s="277"/>
      <c r="AD17" s="277"/>
      <c r="AE17" s="277"/>
      <c r="AF17" s="277"/>
      <c r="AG17" s="278"/>
      <c r="AH17" s="21"/>
    </row>
    <row r="18" spans="2:34" ht="6" customHeight="1">
      <c r="B18" s="22"/>
      <c r="C18" s="301" t="str">
        <f>IF(Blanco=TRUE,"",' Derechos de Inscripción '!B10)</f>
        <v>III - RALLYCRONO CIUDAD DE ENIX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3"/>
      <c r="Y18" s="77"/>
      <c r="Z18" s="307">
        <f>IF(Blanco=TRUE,"",' Derechos de Inscripción '!D8)</f>
        <v>43008</v>
      </c>
      <c r="AA18" s="308"/>
      <c r="AB18" s="308"/>
      <c r="AC18" s="308"/>
      <c r="AD18" s="308"/>
      <c r="AE18" s="308"/>
      <c r="AF18" s="308"/>
      <c r="AG18" s="309"/>
      <c r="AH18" s="21"/>
    </row>
    <row r="19" spans="2:34" ht="12" customHeight="1">
      <c r="B19" s="22"/>
      <c r="C19" s="304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6"/>
      <c r="Y19" s="77"/>
      <c r="Z19" s="310"/>
      <c r="AA19" s="311"/>
      <c r="AB19" s="311"/>
      <c r="AC19" s="311"/>
      <c r="AD19" s="311"/>
      <c r="AE19" s="311"/>
      <c r="AF19" s="311"/>
      <c r="AG19" s="312"/>
      <c r="AH19" s="21"/>
    </row>
    <row r="20" spans="2:34" ht="6" customHeight="1">
      <c r="B20" s="22"/>
      <c r="C20" s="14"/>
      <c r="D20" s="14"/>
      <c r="E20" s="14"/>
      <c r="F20" s="1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14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1"/>
    </row>
    <row r="21" spans="2:34" ht="20.100000000000001" customHeight="1">
      <c r="B21" s="20"/>
      <c r="C21" s="482" t="str">
        <f>IF(Blanco=TRUE,"",' Derechos de Inscripción '!D13)</f>
        <v>C.D. HEREJE COMPETICIÓN</v>
      </c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4"/>
      <c r="Q21" s="5"/>
      <c r="R21" s="498" t="s">
        <v>171</v>
      </c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500"/>
      <c r="AH21" s="21"/>
    </row>
    <row r="22" spans="2:34" ht="6.95" customHeight="1">
      <c r="B22" s="20"/>
      <c r="C22" s="509" t="str">
        <f>IF(Blanco=TRUE,"",' Derechos de Inscripción '!D14)</f>
        <v>C/ Osa Mayor 4</v>
      </c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1"/>
      <c r="Q22" s="5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1"/>
    </row>
    <row r="23" spans="2:34" ht="6.95" customHeight="1">
      <c r="B23" s="20"/>
      <c r="C23" s="509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1"/>
      <c r="Q23" s="5"/>
      <c r="R23" s="281" t="s">
        <v>172</v>
      </c>
      <c r="S23" s="282"/>
      <c r="T23" s="282"/>
      <c r="U23" s="282"/>
      <c r="V23" s="282"/>
      <c r="W23" s="282"/>
      <c r="X23" s="282"/>
      <c r="Y23" s="282"/>
      <c r="Z23" s="283"/>
      <c r="AA23" s="503" t="s">
        <v>173</v>
      </c>
      <c r="AB23" s="504"/>
      <c r="AC23" s="504"/>
      <c r="AD23" s="505"/>
      <c r="AE23" s="281" t="s">
        <v>177</v>
      </c>
      <c r="AF23" s="282"/>
      <c r="AG23" s="283"/>
      <c r="AH23" s="21"/>
    </row>
    <row r="24" spans="2:34" ht="6.95" customHeight="1">
      <c r="B24" s="20"/>
      <c r="C24" s="546" t="str">
        <f>IF(Blanco=TRUE,"",IF(TEXT(' Derechos de Inscripción '!D15,"00000")=" ","",TEXT(' Derechos de Inscripción '!D15,"00000")&amp;"-"&amp;' Derechos de Inscripción '!F15&amp;" "&amp;' Derechos de Inscripción '!D16))</f>
        <v>04009-Almeria (ALMERIA)</v>
      </c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8"/>
      <c r="Q24" s="5"/>
      <c r="R24" s="284"/>
      <c r="S24" s="285"/>
      <c r="T24" s="285"/>
      <c r="U24" s="285"/>
      <c r="V24" s="285"/>
      <c r="W24" s="285"/>
      <c r="X24" s="285"/>
      <c r="Y24" s="285"/>
      <c r="Z24" s="286"/>
      <c r="AA24" s="506"/>
      <c r="AB24" s="507"/>
      <c r="AC24" s="507"/>
      <c r="AD24" s="508"/>
      <c r="AE24" s="284"/>
      <c r="AF24" s="285"/>
      <c r="AG24" s="286"/>
      <c r="AH24" s="21"/>
    </row>
    <row r="25" spans="2:34" ht="6.95" customHeight="1">
      <c r="B25" s="20"/>
      <c r="C25" s="546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8"/>
      <c r="Q25" s="5"/>
      <c r="R25" s="525" t="s">
        <v>174</v>
      </c>
      <c r="S25" s="526"/>
      <c r="T25" s="526"/>
      <c r="U25" s="526"/>
      <c r="V25" s="531"/>
      <c r="W25" s="531"/>
      <c r="X25" s="531"/>
      <c r="Y25" s="531"/>
      <c r="Z25" s="532"/>
      <c r="AA25" s="537"/>
      <c r="AB25" s="538"/>
      <c r="AC25" s="538"/>
      <c r="AD25" s="539"/>
      <c r="AE25" s="512"/>
      <c r="AF25" s="513"/>
      <c r="AG25" s="514"/>
      <c r="AH25" s="21"/>
    </row>
    <row r="26" spans="2:34" ht="6.95" customHeight="1">
      <c r="B26" s="20"/>
      <c r="C26" s="509" t="str">
        <f>IF(Blanco=TRUE,"",IF(' Derechos de Inscripción '!D17="",IF(' Derechos de Inscripción '!F17="","","FAX: "&amp;' Derechos de Inscripción '!F17),IF(' Derechos de Inscripción '!F17="","TLF: "&amp;' Derechos de Inscripción '!D17,"TLF: "&amp;' Derechos de Inscripción '!D17&amp;" - FAX: "&amp;' Derechos de Inscripción '!F17)))</f>
        <v>TLF: 696979000  - FAX: 0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5"/>
      <c r="R26" s="527"/>
      <c r="S26" s="528"/>
      <c r="T26" s="528"/>
      <c r="U26" s="528"/>
      <c r="V26" s="533"/>
      <c r="W26" s="533"/>
      <c r="X26" s="533"/>
      <c r="Y26" s="533"/>
      <c r="Z26" s="534"/>
      <c r="AA26" s="512"/>
      <c r="AB26" s="513"/>
      <c r="AC26" s="513"/>
      <c r="AD26" s="514"/>
      <c r="AE26" s="512"/>
      <c r="AF26" s="513"/>
      <c r="AG26" s="514"/>
      <c r="AH26" s="21"/>
    </row>
    <row r="27" spans="2:34" ht="6.95" customHeight="1">
      <c r="B27" s="20"/>
      <c r="C27" s="509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1"/>
      <c r="Q27" s="5"/>
      <c r="R27" s="529"/>
      <c r="S27" s="530"/>
      <c r="T27" s="530"/>
      <c r="U27" s="530"/>
      <c r="V27" s="535"/>
      <c r="W27" s="535"/>
      <c r="X27" s="535"/>
      <c r="Y27" s="535"/>
      <c r="Z27" s="536"/>
      <c r="AA27" s="512"/>
      <c r="AB27" s="513"/>
      <c r="AC27" s="513"/>
      <c r="AD27" s="514"/>
      <c r="AE27" s="512"/>
      <c r="AF27" s="513"/>
      <c r="AG27" s="514"/>
      <c r="AH27" s="21"/>
    </row>
    <row r="28" spans="2:34" ht="6.95" customHeight="1">
      <c r="B28" s="20"/>
      <c r="C28" s="540" t="str">
        <f>IF(Blanco=TRUE,"","e_mail: " &amp; ' Derechos de Inscripción '!H17)</f>
        <v>e_mail: herejecompeticion@gmail.com</v>
      </c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2"/>
      <c r="Q28" s="5"/>
      <c r="R28" s="549" t="s">
        <v>175</v>
      </c>
      <c r="S28" s="550"/>
      <c r="T28" s="550"/>
      <c r="U28" s="550"/>
      <c r="V28" s="518"/>
      <c r="W28" s="519"/>
      <c r="X28" s="519"/>
      <c r="Y28" s="519"/>
      <c r="Z28" s="520"/>
      <c r="AA28" s="512"/>
      <c r="AB28" s="513"/>
      <c r="AC28" s="513"/>
      <c r="AD28" s="514"/>
      <c r="AE28" s="512"/>
      <c r="AF28" s="513"/>
      <c r="AG28" s="514"/>
      <c r="AH28" s="21"/>
    </row>
    <row r="29" spans="2:34" ht="6" customHeight="1">
      <c r="B29" s="20"/>
      <c r="C29" s="540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2"/>
      <c r="Q29" s="5"/>
      <c r="R29" s="551"/>
      <c r="S29" s="552"/>
      <c r="T29" s="552"/>
      <c r="U29" s="552"/>
      <c r="V29" s="521"/>
      <c r="W29" s="521"/>
      <c r="X29" s="521"/>
      <c r="Y29" s="521"/>
      <c r="Z29" s="522"/>
      <c r="AA29" s="512"/>
      <c r="AB29" s="513"/>
      <c r="AC29" s="513"/>
      <c r="AD29" s="514"/>
      <c r="AE29" s="512"/>
      <c r="AF29" s="513"/>
      <c r="AG29" s="514"/>
      <c r="AH29" s="21"/>
    </row>
    <row r="30" spans="2:34" ht="6" customHeight="1">
      <c r="B30" s="20"/>
      <c r="C30" s="543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5"/>
      <c r="Q30" s="5"/>
      <c r="R30" s="553"/>
      <c r="S30" s="554"/>
      <c r="T30" s="554"/>
      <c r="U30" s="554"/>
      <c r="V30" s="523"/>
      <c r="W30" s="523"/>
      <c r="X30" s="523"/>
      <c r="Y30" s="523"/>
      <c r="Z30" s="524"/>
      <c r="AA30" s="515"/>
      <c r="AB30" s="516"/>
      <c r="AC30" s="516"/>
      <c r="AD30" s="517"/>
      <c r="AE30" s="515"/>
      <c r="AF30" s="516"/>
      <c r="AG30" s="517"/>
      <c r="AH30" s="21"/>
    </row>
    <row r="31" spans="2:34" ht="3.95" customHeight="1">
      <c r="B31" s="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1"/>
    </row>
    <row r="32" spans="2:34" ht="20.100000000000001" customHeight="1">
      <c r="B32" s="20"/>
      <c r="C32" s="331" t="s">
        <v>0</v>
      </c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3"/>
      <c r="AH32" s="21"/>
    </row>
    <row r="33" spans="2:34" ht="3.95" customHeight="1">
      <c r="B33" s="20"/>
      <c r="C33" s="10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</row>
    <row r="34" spans="2:34" ht="12" hidden="1" customHeight="1">
      <c r="B34" s="20"/>
      <c r="C34" s="502" t="s">
        <v>184</v>
      </c>
      <c r="D34" s="73" t="s">
        <v>185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21"/>
    </row>
    <row r="35" spans="2:34" ht="12" hidden="1" customHeight="1">
      <c r="B35" s="20"/>
      <c r="C35" s="502"/>
      <c r="D35" s="9" t="s">
        <v>55</v>
      </c>
      <c r="E35" s="5"/>
      <c r="F35" s="5"/>
      <c r="G35" s="5"/>
      <c r="H35" s="5"/>
      <c r="I35" s="5"/>
      <c r="J35" s="5"/>
      <c r="K35" s="5"/>
      <c r="L35" s="12" t="s">
        <v>56</v>
      </c>
      <c r="M35" s="5"/>
      <c r="N35" s="5"/>
      <c r="O35" s="5"/>
      <c r="P35" s="5"/>
      <c r="Q35" s="11"/>
      <c r="R35" s="5"/>
      <c r="S35" s="5"/>
      <c r="T35" s="5"/>
      <c r="U35" s="10"/>
      <c r="V35" s="12" t="s">
        <v>1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21"/>
    </row>
    <row r="36" spans="2:34" ht="18" hidden="1" customHeight="1">
      <c r="B36" s="20"/>
      <c r="C36" s="502"/>
      <c r="D36" s="467"/>
      <c r="E36" s="465"/>
      <c r="F36" s="465"/>
      <c r="G36" s="465"/>
      <c r="H36" s="465"/>
      <c r="I36" s="465"/>
      <c r="J36" s="465"/>
      <c r="K36" s="465"/>
      <c r="L36" s="473"/>
      <c r="M36" s="465"/>
      <c r="N36" s="465"/>
      <c r="O36" s="465"/>
      <c r="P36" s="465"/>
      <c r="Q36" s="465"/>
      <c r="R36" s="465"/>
      <c r="S36" s="465"/>
      <c r="T36" s="465"/>
      <c r="U36" s="468"/>
      <c r="V36" s="473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6"/>
      <c r="AH36" s="21"/>
    </row>
    <row r="37" spans="2:34" ht="12" hidden="1" customHeight="1">
      <c r="B37" s="20"/>
      <c r="C37" s="502"/>
      <c r="D37" s="73" t="s">
        <v>186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5"/>
      <c r="AH37" s="21"/>
    </row>
    <row r="38" spans="2:34" ht="12" customHeight="1">
      <c r="B38" s="20"/>
      <c r="C38" s="502"/>
      <c r="D38" s="564" t="s">
        <v>187</v>
      </c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6"/>
      <c r="Q38" s="567" t="s">
        <v>188</v>
      </c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8"/>
      <c r="AH38" s="21"/>
    </row>
    <row r="39" spans="2:34" ht="18" customHeight="1">
      <c r="B39" s="20"/>
      <c r="C39" s="502"/>
      <c r="D39" s="467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8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6"/>
      <c r="AH39" s="21"/>
    </row>
    <row r="40" spans="2:34" ht="12" customHeight="1">
      <c r="B40" s="20"/>
      <c r="C40" s="502"/>
      <c r="D40" s="432" t="s">
        <v>2</v>
      </c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4"/>
      <c r="Q40" s="435" t="s">
        <v>3</v>
      </c>
      <c r="R40" s="433"/>
      <c r="S40" s="433"/>
      <c r="T40" s="433"/>
      <c r="U40" s="434"/>
      <c r="V40" s="435" t="s">
        <v>4</v>
      </c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6"/>
      <c r="AH40" s="21"/>
    </row>
    <row r="41" spans="2:34" ht="18" customHeight="1">
      <c r="B41" s="20"/>
      <c r="C41" s="502"/>
      <c r="D41" s="467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8"/>
      <c r="Q41" s="471"/>
      <c r="R41" s="471"/>
      <c r="S41" s="471"/>
      <c r="T41" s="471"/>
      <c r="U41" s="472"/>
      <c r="V41" s="473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6"/>
      <c r="AH41" s="21"/>
    </row>
    <row r="42" spans="2:34" ht="15" customHeight="1">
      <c r="B42" s="20"/>
      <c r="C42" s="502"/>
      <c r="D42" s="432" t="s">
        <v>5</v>
      </c>
      <c r="E42" s="433"/>
      <c r="F42" s="433"/>
      <c r="G42" s="433"/>
      <c r="H42" s="433"/>
      <c r="I42" s="434"/>
      <c r="J42" s="435" t="s">
        <v>6</v>
      </c>
      <c r="K42" s="433"/>
      <c r="L42" s="433"/>
      <c r="M42" s="433"/>
      <c r="N42" s="433"/>
      <c r="O42" s="433"/>
      <c r="P42" s="434"/>
      <c r="Q42" s="435" t="s">
        <v>8</v>
      </c>
      <c r="R42" s="433"/>
      <c r="S42" s="433"/>
      <c r="T42" s="433"/>
      <c r="U42" s="433"/>
      <c r="V42" s="433"/>
      <c r="W42" s="433"/>
      <c r="X42" s="434"/>
      <c r="Y42" s="435" t="s">
        <v>7</v>
      </c>
      <c r="Z42" s="433"/>
      <c r="AA42" s="433"/>
      <c r="AB42" s="433"/>
      <c r="AC42" s="434"/>
      <c r="AD42" s="435" t="s">
        <v>9</v>
      </c>
      <c r="AE42" s="433"/>
      <c r="AF42" s="433"/>
      <c r="AG42" s="436"/>
      <c r="AH42" s="21"/>
    </row>
    <row r="43" spans="2:34" ht="18" customHeight="1">
      <c r="B43" s="20"/>
      <c r="C43" s="502"/>
      <c r="D43" s="467"/>
      <c r="E43" s="465"/>
      <c r="F43" s="465"/>
      <c r="G43" s="465"/>
      <c r="H43" s="465"/>
      <c r="I43" s="468"/>
      <c r="J43" s="473"/>
      <c r="K43" s="465"/>
      <c r="L43" s="465"/>
      <c r="M43" s="465"/>
      <c r="N43" s="465"/>
      <c r="O43" s="465"/>
      <c r="P43" s="468"/>
      <c r="Q43" s="473"/>
      <c r="R43" s="465"/>
      <c r="S43" s="465"/>
      <c r="T43" s="465"/>
      <c r="U43" s="465"/>
      <c r="V43" s="465"/>
      <c r="W43" s="465"/>
      <c r="X43" s="465"/>
      <c r="Y43" s="476"/>
      <c r="Z43" s="477"/>
      <c r="AA43" s="477"/>
      <c r="AB43" s="477"/>
      <c r="AC43" s="478"/>
      <c r="AD43" s="474"/>
      <c r="AE43" s="474"/>
      <c r="AF43" s="474"/>
      <c r="AG43" s="475"/>
      <c r="AH43" s="21"/>
    </row>
    <row r="44" spans="2:34" ht="15" customHeight="1">
      <c r="B44" s="20"/>
      <c r="C44" s="502"/>
      <c r="D44" s="432" t="s">
        <v>10</v>
      </c>
      <c r="E44" s="433"/>
      <c r="F44" s="433"/>
      <c r="G44" s="433"/>
      <c r="H44" s="434"/>
      <c r="I44" s="435" t="s">
        <v>10</v>
      </c>
      <c r="J44" s="433"/>
      <c r="K44" s="433"/>
      <c r="L44" s="433"/>
      <c r="M44" s="434"/>
      <c r="N44" s="435" t="s">
        <v>11</v>
      </c>
      <c r="O44" s="433"/>
      <c r="P44" s="433"/>
      <c r="Q44" s="433"/>
      <c r="R44" s="433"/>
      <c r="S44" s="433"/>
      <c r="T44" s="433"/>
      <c r="U44" s="434"/>
      <c r="V44" s="435" t="s">
        <v>12</v>
      </c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6"/>
      <c r="AH44" s="21"/>
    </row>
    <row r="45" spans="2:34" ht="18" customHeight="1">
      <c r="B45" s="20"/>
      <c r="C45" s="502"/>
      <c r="D45" s="461"/>
      <c r="E45" s="462"/>
      <c r="F45" s="462"/>
      <c r="G45" s="462"/>
      <c r="H45" s="463"/>
      <c r="I45" s="464"/>
      <c r="J45" s="462"/>
      <c r="K45" s="462"/>
      <c r="L45" s="462"/>
      <c r="M45" s="463"/>
      <c r="N45" s="464"/>
      <c r="O45" s="462"/>
      <c r="P45" s="462"/>
      <c r="Q45" s="462"/>
      <c r="R45" s="462"/>
      <c r="S45" s="462"/>
      <c r="T45" s="462"/>
      <c r="U45" s="463"/>
      <c r="V45" s="437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9"/>
      <c r="AH45" s="21"/>
    </row>
    <row r="46" spans="2:34" ht="3.95" customHeight="1">
      <c r="B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21"/>
    </row>
    <row r="47" spans="2:34" ht="12" customHeight="1">
      <c r="B47" s="20"/>
      <c r="C47" s="589" t="s">
        <v>189</v>
      </c>
      <c r="D47" s="569" t="s">
        <v>55</v>
      </c>
      <c r="E47" s="441"/>
      <c r="F47" s="441"/>
      <c r="G47" s="441"/>
      <c r="H47" s="441"/>
      <c r="I47" s="441"/>
      <c r="J47" s="441"/>
      <c r="K47" s="570"/>
      <c r="L47" s="440" t="s">
        <v>56</v>
      </c>
      <c r="M47" s="441"/>
      <c r="N47" s="441"/>
      <c r="O47" s="441"/>
      <c r="P47" s="441"/>
      <c r="Q47" s="441"/>
      <c r="R47" s="441"/>
      <c r="S47" s="441"/>
      <c r="T47" s="441"/>
      <c r="U47" s="570"/>
      <c r="V47" s="440" t="s">
        <v>1</v>
      </c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2"/>
      <c r="AH47" s="21"/>
    </row>
    <row r="48" spans="2:34" ht="18" customHeight="1">
      <c r="B48" s="20"/>
      <c r="C48" s="590"/>
      <c r="D48" s="467"/>
      <c r="E48" s="465"/>
      <c r="F48" s="465"/>
      <c r="G48" s="465"/>
      <c r="H48" s="465"/>
      <c r="I48" s="465"/>
      <c r="J48" s="465"/>
      <c r="K48" s="465"/>
      <c r="L48" s="473"/>
      <c r="M48" s="465"/>
      <c r="N48" s="465"/>
      <c r="O48" s="465"/>
      <c r="P48" s="465"/>
      <c r="Q48" s="465"/>
      <c r="R48" s="465"/>
      <c r="S48" s="465"/>
      <c r="T48" s="465"/>
      <c r="U48" s="468"/>
      <c r="V48" s="473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6"/>
      <c r="AH48" s="21"/>
    </row>
    <row r="49" spans="2:34" ht="12" customHeight="1">
      <c r="B49" s="20"/>
      <c r="C49" s="590"/>
      <c r="D49" s="575" t="s">
        <v>2</v>
      </c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4"/>
      <c r="Q49" s="571" t="s">
        <v>3</v>
      </c>
      <c r="R49" s="572"/>
      <c r="S49" s="572"/>
      <c r="T49" s="572"/>
      <c r="U49" s="574"/>
      <c r="V49" s="571" t="s">
        <v>4</v>
      </c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3"/>
      <c r="AH49" s="21"/>
    </row>
    <row r="50" spans="2:34" ht="18" customHeight="1">
      <c r="B50" s="20"/>
      <c r="C50" s="590"/>
      <c r="D50" s="467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8"/>
      <c r="Q50" s="471"/>
      <c r="R50" s="471"/>
      <c r="S50" s="471"/>
      <c r="T50" s="471"/>
      <c r="U50" s="472"/>
      <c r="V50" s="473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6"/>
      <c r="AH50" s="21"/>
    </row>
    <row r="51" spans="2:34" ht="15" customHeight="1">
      <c r="B51" s="20"/>
      <c r="C51" s="590"/>
      <c r="D51" s="432" t="s">
        <v>5</v>
      </c>
      <c r="E51" s="433"/>
      <c r="F51" s="433"/>
      <c r="G51" s="433"/>
      <c r="H51" s="433"/>
      <c r="I51" s="434"/>
      <c r="J51" s="435" t="s">
        <v>6</v>
      </c>
      <c r="K51" s="433"/>
      <c r="L51" s="433"/>
      <c r="M51" s="433"/>
      <c r="N51" s="433"/>
      <c r="O51" s="433"/>
      <c r="P51" s="434"/>
      <c r="Q51" s="435" t="s">
        <v>190</v>
      </c>
      <c r="R51" s="433"/>
      <c r="S51" s="433"/>
      <c r="T51" s="433"/>
      <c r="U51" s="433"/>
      <c r="V51" s="433"/>
      <c r="W51" s="433"/>
      <c r="X51" s="434"/>
      <c r="Y51" s="435" t="s">
        <v>7</v>
      </c>
      <c r="Z51" s="433"/>
      <c r="AA51" s="433"/>
      <c r="AB51" s="433"/>
      <c r="AC51" s="433"/>
      <c r="AD51" s="433"/>
      <c r="AE51" s="433"/>
      <c r="AF51" s="433"/>
      <c r="AG51" s="436"/>
      <c r="AH51" s="21"/>
    </row>
    <row r="52" spans="2:34" ht="18" customHeight="1">
      <c r="B52" s="20"/>
      <c r="C52" s="590"/>
      <c r="D52" s="467"/>
      <c r="E52" s="465"/>
      <c r="F52" s="465"/>
      <c r="G52" s="465"/>
      <c r="H52" s="465"/>
      <c r="I52" s="468"/>
      <c r="J52" s="473"/>
      <c r="K52" s="465"/>
      <c r="L52" s="465"/>
      <c r="M52" s="465"/>
      <c r="N52" s="465"/>
      <c r="O52" s="465"/>
      <c r="P52" s="468"/>
      <c r="Q52" s="479"/>
      <c r="R52" s="480"/>
      <c r="S52" s="480"/>
      <c r="T52" s="480"/>
      <c r="U52" s="480"/>
      <c r="V52" s="480"/>
      <c r="W52" s="480"/>
      <c r="X52" s="480"/>
      <c r="Y52" s="479"/>
      <c r="Z52" s="480"/>
      <c r="AA52" s="480"/>
      <c r="AB52" s="480"/>
      <c r="AC52" s="480"/>
      <c r="AD52" s="469"/>
      <c r="AE52" s="469"/>
      <c r="AF52" s="469"/>
      <c r="AG52" s="470"/>
      <c r="AH52" s="21"/>
    </row>
    <row r="53" spans="2:34" ht="15" customHeight="1">
      <c r="B53" s="20"/>
      <c r="C53" s="590"/>
      <c r="D53" s="432" t="s">
        <v>10</v>
      </c>
      <c r="E53" s="433"/>
      <c r="F53" s="433"/>
      <c r="G53" s="433"/>
      <c r="H53" s="434"/>
      <c r="I53" s="435" t="s">
        <v>10</v>
      </c>
      <c r="J53" s="433"/>
      <c r="K53" s="433"/>
      <c r="L53" s="433"/>
      <c r="M53" s="434"/>
      <c r="N53" s="435" t="s">
        <v>11</v>
      </c>
      <c r="O53" s="433"/>
      <c r="P53" s="433"/>
      <c r="Q53" s="433"/>
      <c r="R53" s="433"/>
      <c r="S53" s="433"/>
      <c r="T53" s="433"/>
      <c r="U53" s="434"/>
      <c r="V53" s="435" t="s">
        <v>12</v>
      </c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6"/>
      <c r="AH53" s="21"/>
    </row>
    <row r="54" spans="2:34" ht="18" customHeight="1">
      <c r="B54" s="20"/>
      <c r="C54" s="591"/>
      <c r="D54" s="461"/>
      <c r="E54" s="462"/>
      <c r="F54" s="462"/>
      <c r="G54" s="462"/>
      <c r="H54" s="463"/>
      <c r="I54" s="464"/>
      <c r="J54" s="462"/>
      <c r="K54" s="462"/>
      <c r="L54" s="462"/>
      <c r="M54" s="463"/>
      <c r="N54" s="464"/>
      <c r="O54" s="462"/>
      <c r="P54" s="462"/>
      <c r="Q54" s="462"/>
      <c r="R54" s="462"/>
      <c r="S54" s="462"/>
      <c r="T54" s="462"/>
      <c r="U54" s="463"/>
      <c r="V54" s="437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9"/>
      <c r="AH54" s="21"/>
    </row>
    <row r="55" spans="2:34" ht="3.95" customHeight="1">
      <c r="B55" s="2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21"/>
    </row>
    <row r="56" spans="2:34" ht="12" customHeight="1">
      <c r="B56" s="20"/>
      <c r="C56" s="589" t="s">
        <v>229</v>
      </c>
      <c r="D56" s="569" t="s">
        <v>55</v>
      </c>
      <c r="E56" s="441"/>
      <c r="F56" s="441"/>
      <c r="G56" s="441"/>
      <c r="H56" s="441"/>
      <c r="I56" s="441"/>
      <c r="J56" s="441"/>
      <c r="K56" s="570"/>
      <c r="L56" s="440" t="s">
        <v>56</v>
      </c>
      <c r="M56" s="441"/>
      <c r="N56" s="441"/>
      <c r="O56" s="441"/>
      <c r="P56" s="441"/>
      <c r="Q56" s="441"/>
      <c r="R56" s="441"/>
      <c r="S56" s="441"/>
      <c r="T56" s="441"/>
      <c r="U56" s="570"/>
      <c r="V56" s="440" t="s">
        <v>1</v>
      </c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2"/>
      <c r="AH56" s="21"/>
    </row>
    <row r="57" spans="2:34" ht="18" customHeight="1">
      <c r="B57" s="20"/>
      <c r="C57" s="590"/>
      <c r="D57" s="467"/>
      <c r="E57" s="465"/>
      <c r="F57" s="465"/>
      <c r="G57" s="465"/>
      <c r="H57" s="465"/>
      <c r="I57" s="465"/>
      <c r="J57" s="465"/>
      <c r="K57" s="465"/>
      <c r="L57" s="473"/>
      <c r="M57" s="465"/>
      <c r="N57" s="465"/>
      <c r="O57" s="465"/>
      <c r="P57" s="465"/>
      <c r="Q57" s="465"/>
      <c r="R57" s="465"/>
      <c r="S57" s="465"/>
      <c r="T57" s="465"/>
      <c r="U57" s="468"/>
      <c r="V57" s="473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6"/>
      <c r="AH57" s="21"/>
    </row>
    <row r="58" spans="2:34" ht="12" customHeight="1">
      <c r="B58" s="20"/>
      <c r="C58" s="590"/>
      <c r="D58" s="575" t="s">
        <v>2</v>
      </c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4"/>
      <c r="Q58" s="571" t="s">
        <v>3</v>
      </c>
      <c r="R58" s="572"/>
      <c r="S58" s="572"/>
      <c r="T58" s="572"/>
      <c r="U58" s="574"/>
      <c r="V58" s="571" t="s">
        <v>4</v>
      </c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3"/>
      <c r="AH58" s="21"/>
    </row>
    <row r="59" spans="2:34" ht="18" customHeight="1">
      <c r="B59" s="20"/>
      <c r="C59" s="590"/>
      <c r="D59" s="467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8"/>
      <c r="Q59" s="471"/>
      <c r="R59" s="471"/>
      <c r="S59" s="471"/>
      <c r="T59" s="471"/>
      <c r="U59" s="472"/>
      <c r="V59" s="473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6"/>
      <c r="AH59" s="21"/>
    </row>
    <row r="60" spans="2:34" ht="15" customHeight="1">
      <c r="B60" s="20"/>
      <c r="C60" s="590"/>
      <c r="D60" s="432" t="s">
        <v>5</v>
      </c>
      <c r="E60" s="433"/>
      <c r="F60" s="433"/>
      <c r="G60" s="433"/>
      <c r="H60" s="433"/>
      <c r="I60" s="434"/>
      <c r="J60" s="435" t="s">
        <v>6</v>
      </c>
      <c r="K60" s="433"/>
      <c r="L60" s="433"/>
      <c r="M60" s="433"/>
      <c r="N60" s="433"/>
      <c r="O60" s="433"/>
      <c r="P60" s="434"/>
      <c r="Q60" s="435" t="s">
        <v>190</v>
      </c>
      <c r="R60" s="433"/>
      <c r="S60" s="433"/>
      <c r="T60" s="433"/>
      <c r="U60" s="433"/>
      <c r="V60" s="433"/>
      <c r="W60" s="433"/>
      <c r="X60" s="434"/>
      <c r="Y60" s="435" t="s">
        <v>7</v>
      </c>
      <c r="Z60" s="433"/>
      <c r="AA60" s="433"/>
      <c r="AB60" s="433"/>
      <c r="AC60" s="433"/>
      <c r="AD60" s="433"/>
      <c r="AE60" s="433"/>
      <c r="AF60" s="433"/>
      <c r="AG60" s="436"/>
      <c r="AH60" s="21"/>
    </row>
    <row r="61" spans="2:34" ht="18" customHeight="1">
      <c r="B61" s="20"/>
      <c r="C61" s="590"/>
      <c r="D61" s="467"/>
      <c r="E61" s="465"/>
      <c r="F61" s="465"/>
      <c r="G61" s="465"/>
      <c r="H61" s="465"/>
      <c r="I61" s="468"/>
      <c r="J61" s="473"/>
      <c r="K61" s="465"/>
      <c r="L61" s="465"/>
      <c r="M61" s="465"/>
      <c r="N61" s="465"/>
      <c r="O61" s="465"/>
      <c r="P61" s="468"/>
      <c r="Q61" s="479"/>
      <c r="R61" s="480"/>
      <c r="S61" s="480"/>
      <c r="T61" s="480"/>
      <c r="U61" s="480"/>
      <c r="V61" s="480"/>
      <c r="W61" s="480"/>
      <c r="X61" s="480"/>
      <c r="Y61" s="479"/>
      <c r="Z61" s="480"/>
      <c r="AA61" s="480"/>
      <c r="AB61" s="480"/>
      <c r="AC61" s="480"/>
      <c r="AD61" s="469"/>
      <c r="AE61" s="469"/>
      <c r="AF61" s="469"/>
      <c r="AG61" s="470"/>
      <c r="AH61" s="21"/>
    </row>
    <row r="62" spans="2:34" ht="15" customHeight="1">
      <c r="B62" s="20"/>
      <c r="C62" s="590"/>
      <c r="D62" s="432" t="s">
        <v>10</v>
      </c>
      <c r="E62" s="433"/>
      <c r="F62" s="433"/>
      <c r="G62" s="433"/>
      <c r="H62" s="434"/>
      <c r="I62" s="435" t="s">
        <v>10</v>
      </c>
      <c r="J62" s="433"/>
      <c r="K62" s="433"/>
      <c r="L62" s="433"/>
      <c r="M62" s="434"/>
      <c r="N62" s="435" t="s">
        <v>11</v>
      </c>
      <c r="O62" s="433"/>
      <c r="P62" s="433"/>
      <c r="Q62" s="433"/>
      <c r="R62" s="433"/>
      <c r="S62" s="433"/>
      <c r="T62" s="433"/>
      <c r="U62" s="434"/>
      <c r="V62" s="435" t="s">
        <v>12</v>
      </c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6"/>
      <c r="AH62" s="21"/>
    </row>
    <row r="63" spans="2:34" ht="18" customHeight="1">
      <c r="B63" s="20"/>
      <c r="C63" s="591"/>
      <c r="D63" s="461"/>
      <c r="E63" s="462"/>
      <c r="F63" s="462"/>
      <c r="G63" s="462"/>
      <c r="H63" s="463"/>
      <c r="I63" s="464"/>
      <c r="J63" s="462"/>
      <c r="K63" s="462"/>
      <c r="L63" s="462"/>
      <c r="M63" s="463"/>
      <c r="N63" s="464"/>
      <c r="O63" s="462"/>
      <c r="P63" s="462"/>
      <c r="Q63" s="462"/>
      <c r="R63" s="462"/>
      <c r="S63" s="462"/>
      <c r="T63" s="462"/>
      <c r="U63" s="463"/>
      <c r="V63" s="437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9"/>
      <c r="AH63" s="21"/>
    </row>
    <row r="64" spans="2:34" ht="3.95" customHeight="1">
      <c r="B64" s="2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21"/>
    </row>
    <row r="65" spans="2:34" ht="20.100000000000001" customHeight="1">
      <c r="B65" s="20"/>
      <c r="C65" s="331" t="s">
        <v>13</v>
      </c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3"/>
      <c r="AH65" s="21"/>
    </row>
    <row r="66" spans="2:34" ht="3" customHeight="1">
      <c r="B66" s="2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21"/>
    </row>
    <row r="67" spans="2:34" ht="11.25" customHeight="1">
      <c r="B67" s="20"/>
      <c r="C67" s="579" t="s">
        <v>105</v>
      </c>
      <c r="D67" s="580"/>
      <c r="E67" s="581"/>
      <c r="F67" s="580" t="s">
        <v>106</v>
      </c>
      <c r="G67" s="580"/>
      <c r="H67" s="580"/>
      <c r="I67" s="582"/>
      <c r="J67" s="440" t="s">
        <v>211</v>
      </c>
      <c r="K67" s="441"/>
      <c r="L67" s="441"/>
      <c r="M67" s="441"/>
      <c r="N67" s="441"/>
      <c r="O67" s="441"/>
      <c r="P67" s="442"/>
      <c r="Q67" s="413" t="s">
        <v>292</v>
      </c>
      <c r="R67" s="413"/>
      <c r="S67" s="413"/>
      <c r="T67" s="413"/>
      <c r="U67" s="413"/>
      <c r="V67" s="413"/>
      <c r="W67" s="413"/>
      <c r="X67" s="413"/>
      <c r="Y67" s="413"/>
      <c r="Z67" s="413"/>
      <c r="AA67" s="413" t="s">
        <v>293</v>
      </c>
      <c r="AB67" s="413"/>
      <c r="AC67" s="413"/>
      <c r="AD67" s="413"/>
      <c r="AE67" s="413"/>
      <c r="AF67" s="413"/>
      <c r="AG67" s="413"/>
      <c r="AH67" s="21"/>
    </row>
    <row r="68" spans="2:34" ht="18.75" customHeight="1">
      <c r="B68" s="20"/>
      <c r="C68" s="583"/>
      <c r="D68" s="584"/>
      <c r="E68" s="585"/>
      <c r="F68" s="586"/>
      <c r="G68" s="587"/>
      <c r="H68" s="587"/>
      <c r="I68" s="588"/>
      <c r="J68" s="336"/>
      <c r="K68" s="329"/>
      <c r="L68" s="329"/>
      <c r="M68" s="329"/>
      <c r="N68" s="329"/>
      <c r="O68" s="329"/>
      <c r="P68" s="330"/>
      <c r="Q68" s="327" t="str">
        <f>VLOOKUP(' Datos de Organizadores '!Q31,' Datos de Organizadores '!R28:U39,2)</f>
        <v>Seleccionar de la lista desplegable</v>
      </c>
      <c r="R68" s="328"/>
      <c r="S68" s="328"/>
      <c r="T68" s="328"/>
      <c r="U68" s="328"/>
      <c r="V68" s="328"/>
      <c r="W68" s="328"/>
      <c r="X68" s="328"/>
      <c r="Y68" s="328"/>
      <c r="Z68" s="328"/>
      <c r="AA68" s="326" t="str">
        <f>IF(Q72="H",VLOOKUP(' Datos de Organizadores '!X28,' Datos de Organizadores '!W29:Y39,3)," ")</f>
        <v xml:space="preserve"> </v>
      </c>
      <c r="AB68" s="326"/>
      <c r="AC68" s="326"/>
      <c r="AD68" s="326"/>
      <c r="AE68" s="326"/>
      <c r="AF68" s="326"/>
      <c r="AG68" s="326"/>
      <c r="AH68" s="21"/>
    </row>
    <row r="69" spans="2:34" ht="18.95" customHeight="1">
      <c r="B69" s="20"/>
      <c r="C69" s="443" t="s">
        <v>363</v>
      </c>
      <c r="D69" s="444"/>
      <c r="E69" s="444"/>
      <c r="F69" s="445"/>
      <c r="G69" s="445"/>
      <c r="H69" s="445"/>
      <c r="I69" s="446"/>
      <c r="J69" s="458" t="s">
        <v>282</v>
      </c>
      <c r="K69" s="459"/>
      <c r="L69" s="459"/>
      <c r="M69" s="460"/>
      <c r="N69" s="456" t="s">
        <v>212</v>
      </c>
      <c r="O69" s="456"/>
      <c r="P69" s="457"/>
      <c r="Q69" s="428" t="str">
        <f>VLOOKUP(' Datos de Organizadores '!Q31,' Datos de Organizadores '!R28:U39,4)</f>
        <v xml:space="preserve"> </v>
      </c>
      <c r="R69" s="429"/>
      <c r="S69" s="429"/>
      <c r="T69" s="429"/>
      <c r="U69" s="429"/>
      <c r="V69" s="429"/>
      <c r="W69" s="429"/>
      <c r="X69" s="429"/>
      <c r="Y69" s="429"/>
      <c r="Z69" s="429"/>
      <c r="AA69" s="450" t="s">
        <v>321</v>
      </c>
      <c r="AB69" s="451"/>
      <c r="AC69" s="451"/>
      <c r="AD69" s="451"/>
      <c r="AE69" s="451"/>
      <c r="AF69" s="451"/>
      <c r="AG69" s="452"/>
      <c r="AH69" s="21"/>
    </row>
    <row r="70" spans="2:34" ht="18" customHeight="1">
      <c r="B70" s="20"/>
      <c r="C70" s="453"/>
      <c r="D70" s="454"/>
      <c r="E70" s="454"/>
      <c r="F70" s="454"/>
      <c r="G70" s="454"/>
      <c r="H70" s="454"/>
      <c r="I70" s="455"/>
      <c r="J70" s="336"/>
      <c r="K70" s="329"/>
      <c r="L70" s="329"/>
      <c r="M70" s="337"/>
      <c r="N70" s="329"/>
      <c r="O70" s="329"/>
      <c r="P70" s="330"/>
      <c r="Q70" s="430"/>
      <c r="R70" s="431"/>
      <c r="S70" s="431"/>
      <c r="T70" s="431"/>
      <c r="U70" s="431"/>
      <c r="V70" s="431"/>
      <c r="W70" s="431"/>
      <c r="X70" s="431"/>
      <c r="Y70" s="431"/>
      <c r="Z70" s="431"/>
      <c r="AA70" s="356"/>
      <c r="AB70" s="357"/>
      <c r="AC70" s="357"/>
      <c r="AD70" s="357"/>
      <c r="AE70" s="357"/>
      <c r="AF70" s="357"/>
      <c r="AG70" s="358"/>
      <c r="AH70" s="21"/>
    </row>
    <row r="71" spans="2:34" ht="15" customHeight="1">
      <c r="B71" s="20"/>
      <c r="C71" s="447" t="s">
        <v>108</v>
      </c>
      <c r="D71" s="448"/>
      <c r="E71" s="448"/>
      <c r="F71" s="448"/>
      <c r="G71" s="448"/>
      <c r="H71" s="448"/>
      <c r="I71" s="449"/>
      <c r="J71" s="571" t="s">
        <v>221</v>
      </c>
      <c r="K71" s="572"/>
      <c r="L71" s="572"/>
      <c r="M71" s="572"/>
      <c r="N71" s="572"/>
      <c r="O71" s="572"/>
      <c r="P71" s="573"/>
      <c r="Q71" s="410" t="s">
        <v>14</v>
      </c>
      <c r="R71" s="411"/>
      <c r="S71" s="411"/>
      <c r="T71" s="411"/>
      <c r="U71" s="411"/>
      <c r="V71" s="412"/>
      <c r="W71" s="426" t="s">
        <v>226</v>
      </c>
      <c r="X71" s="411"/>
      <c r="Y71" s="411"/>
      <c r="Z71" s="427"/>
      <c r="AA71" s="152"/>
      <c r="AB71" s="152"/>
      <c r="AC71" s="153" t="s">
        <v>275</v>
      </c>
      <c r="AD71" s="154"/>
      <c r="AE71" s="154"/>
      <c r="AF71" s="154"/>
      <c r="AG71" s="155"/>
      <c r="AH71" s="21"/>
    </row>
    <row r="72" spans="2:34" ht="18" customHeight="1">
      <c r="B72" s="20"/>
      <c r="C72" s="385"/>
      <c r="D72" s="386"/>
      <c r="E72" s="386"/>
      <c r="F72" s="386"/>
      <c r="G72" s="386"/>
      <c r="H72" s="386"/>
      <c r="I72" s="387"/>
      <c r="J72" s="388"/>
      <c r="K72" s="389"/>
      <c r="L72" s="389"/>
      <c r="M72" s="389"/>
      <c r="N72" s="389"/>
      <c r="O72" s="389"/>
      <c r="P72" s="389"/>
      <c r="Q72" s="420" t="str">
        <f>IF(Campeonato=2,"",IF(Grupo=12,"",VLOOKUP(' Datos de Organizadores '!Q31,' Datos de Organizadores '!R28:U39,3)))</f>
        <v xml:space="preserve"> </v>
      </c>
      <c r="R72" s="421"/>
      <c r="S72" s="421"/>
      <c r="T72" s="421"/>
      <c r="U72" s="414" t="str">
        <f>AA68</f>
        <v xml:space="preserve"> </v>
      </c>
      <c r="V72" s="415"/>
      <c r="W72" s="239">
        <f>CLASE</f>
        <v>0</v>
      </c>
      <c r="X72" s="240"/>
      <c r="Y72" s="240"/>
      <c r="Z72" s="241"/>
      <c r="AA72" s="156"/>
      <c r="AB72" s="154"/>
      <c r="AC72" s="157"/>
      <c r="AD72" s="157"/>
      <c r="AE72" s="157"/>
      <c r="AF72" s="157"/>
      <c r="AG72" s="158"/>
      <c r="AH72" s="21"/>
    </row>
    <row r="73" spans="2:34" ht="15" customHeight="1">
      <c r="B73" s="20"/>
      <c r="C73" s="576" t="s">
        <v>220</v>
      </c>
      <c r="D73" s="577"/>
      <c r="E73" s="577"/>
      <c r="F73" s="577"/>
      <c r="G73" s="577"/>
      <c r="H73" s="577"/>
      <c r="I73" s="578"/>
      <c r="J73" s="440" t="s">
        <v>107</v>
      </c>
      <c r="K73" s="441"/>
      <c r="L73" s="441"/>
      <c r="M73" s="441"/>
      <c r="N73" s="441"/>
      <c r="O73" s="441"/>
      <c r="P73" s="442"/>
      <c r="Q73" s="422"/>
      <c r="R73" s="423"/>
      <c r="S73" s="423"/>
      <c r="T73" s="423"/>
      <c r="U73" s="416"/>
      <c r="V73" s="417"/>
      <c r="W73" s="242"/>
      <c r="X73" s="242"/>
      <c r="Y73" s="242"/>
      <c r="Z73" s="243"/>
      <c r="AA73" s="156"/>
      <c r="AB73" s="154"/>
      <c r="AC73" s="159" t="s">
        <v>274</v>
      </c>
      <c r="AD73" s="154"/>
      <c r="AE73" s="154"/>
      <c r="AF73" s="154"/>
      <c r="AG73" s="155"/>
      <c r="AH73" s="21"/>
    </row>
    <row r="74" spans="2:34" ht="18" customHeight="1">
      <c r="B74" s="20"/>
      <c r="C74" s="367">
        <f>IF(Turbo=2,VALUE(CILINDRADA),ROUND(VALUE(CILINDRADA)*1.7,0))</f>
        <v>0</v>
      </c>
      <c r="D74" s="368"/>
      <c r="E74" s="368"/>
      <c r="F74" s="368"/>
      <c r="G74" s="368"/>
      <c r="H74" s="368"/>
      <c r="I74" s="369"/>
      <c r="J74" s="246"/>
      <c r="K74" s="247"/>
      <c r="L74" s="247"/>
      <c r="M74" s="247"/>
      <c r="N74" s="247"/>
      <c r="O74" s="247"/>
      <c r="P74" s="248"/>
      <c r="Q74" s="424"/>
      <c r="R74" s="425"/>
      <c r="S74" s="425"/>
      <c r="T74" s="425"/>
      <c r="U74" s="418"/>
      <c r="V74" s="419"/>
      <c r="W74" s="244"/>
      <c r="X74" s="244"/>
      <c r="Y74" s="244"/>
      <c r="Z74" s="245"/>
      <c r="AA74" s="160"/>
      <c r="AB74" s="161"/>
      <c r="AC74" s="161"/>
      <c r="AD74" s="161"/>
      <c r="AE74" s="161"/>
      <c r="AF74" s="161"/>
      <c r="AG74" s="162"/>
      <c r="AH74" s="21"/>
    </row>
    <row r="75" spans="2:34" ht="3.95" customHeight="1">
      <c r="B75" s="20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93"/>
      <c r="AF75" s="93"/>
      <c r="AG75" s="93"/>
      <c r="AH75" s="21"/>
    </row>
    <row r="76" spans="2:34" ht="20.100000000000001" hidden="1" customHeight="1">
      <c r="B76" s="20"/>
      <c r="C76" s="236" t="s">
        <v>210</v>
      </c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8"/>
      <c r="AH76" s="21"/>
    </row>
    <row r="77" spans="2:34" ht="3.95" hidden="1" customHeight="1">
      <c r="B77" s="2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21"/>
    </row>
    <row r="78" spans="2:34" ht="18" hidden="1" customHeight="1">
      <c r="B78" s="20"/>
      <c r="C78" s="407" t="s">
        <v>208</v>
      </c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  <c r="Z78" s="408"/>
      <c r="AA78" s="408"/>
      <c r="AB78" s="408"/>
      <c r="AC78" s="408"/>
      <c r="AD78" s="408"/>
      <c r="AE78" s="408"/>
      <c r="AF78" s="408"/>
      <c r="AG78" s="409"/>
      <c r="AH78" s="21"/>
    </row>
    <row r="79" spans="2:34" ht="15.95" hidden="1" customHeight="1">
      <c r="B79" s="20"/>
      <c r="C79" s="67" t="s">
        <v>178</v>
      </c>
      <c r="D79" s="13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400"/>
      <c r="Q79" s="401" t="s">
        <v>179</v>
      </c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3"/>
      <c r="AH79" s="21"/>
    </row>
    <row r="80" spans="2:34" ht="15.95" hidden="1" customHeight="1">
      <c r="B80" s="20"/>
      <c r="C80" s="67" t="s">
        <v>180</v>
      </c>
      <c r="D80" s="13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400"/>
      <c r="Q80" s="404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6"/>
      <c r="AH80" s="21"/>
    </row>
    <row r="81" spans="2:36" ht="15.95" hidden="1" customHeight="1">
      <c r="B81" s="20"/>
      <c r="C81" s="67" t="s">
        <v>181</v>
      </c>
      <c r="D81" s="13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400"/>
      <c r="Q81" s="5"/>
      <c r="R81" s="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6"/>
      <c r="AH81" s="21"/>
    </row>
    <row r="82" spans="2:36" ht="15.95" hidden="1" customHeight="1">
      <c r="B82" s="20"/>
      <c r="C82" s="67" t="s">
        <v>182</v>
      </c>
      <c r="D82" s="13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400"/>
      <c r="Q82" s="5"/>
      <c r="R82" s="5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6"/>
      <c r="AH82" s="21"/>
    </row>
    <row r="83" spans="2:36" ht="15.95" hidden="1" customHeight="1">
      <c r="B83" s="20"/>
      <c r="C83" s="334" t="s">
        <v>183</v>
      </c>
      <c r="D83" s="335"/>
      <c r="E83" s="255"/>
      <c r="F83" s="255"/>
      <c r="G83" s="68" t="s">
        <v>5</v>
      </c>
      <c r="H83" s="69"/>
      <c r="I83" s="255"/>
      <c r="J83" s="255"/>
      <c r="K83" s="255"/>
      <c r="L83" s="255"/>
      <c r="M83" s="255"/>
      <c r="N83" s="255"/>
      <c r="O83" s="255"/>
      <c r="P83" s="256"/>
      <c r="Q83" s="69"/>
      <c r="R83" s="69"/>
      <c r="S83" s="70"/>
      <c r="T83" s="71"/>
      <c r="U83" s="71"/>
      <c r="V83" s="71"/>
      <c r="W83" s="70"/>
      <c r="X83" s="71"/>
      <c r="Y83" s="70"/>
      <c r="Z83" s="71"/>
      <c r="AA83" s="70"/>
      <c r="AB83" s="71"/>
      <c r="AC83" s="71"/>
      <c r="AD83" s="71"/>
      <c r="AE83" s="71"/>
      <c r="AF83" s="71"/>
      <c r="AG83" s="72"/>
      <c r="AH83" s="21"/>
    </row>
    <row r="84" spans="2:36" ht="14.1" customHeight="1">
      <c r="B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21"/>
    </row>
    <row r="85" spans="2:36" ht="20.100000000000001" customHeight="1">
      <c r="B85" s="20"/>
      <c r="C85" s="331" t="s">
        <v>16</v>
      </c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3"/>
      <c r="AH85" s="21"/>
    </row>
    <row r="86" spans="2:36" ht="3" customHeight="1">
      <c r="B86" s="2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1"/>
    </row>
    <row r="87" spans="2:36" ht="9" customHeight="1">
      <c r="B87" s="20"/>
      <c r="C87" s="257" t="str">
        <f>"HASTA"&amp;" "&amp;TEXT(' Derechos de Inscripción '!J23,"DD/mm/aaaa")</f>
        <v>HASTA 18/07/1900</v>
      </c>
      <c r="D87" s="258"/>
      <c r="E87" s="258"/>
      <c r="F87" s="259"/>
      <c r="G87" s="350" t="s">
        <v>286</v>
      </c>
      <c r="H87" s="351"/>
      <c r="I87" s="351"/>
      <c r="J87" s="352"/>
      <c r="K87" s="379" t="s">
        <v>319</v>
      </c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1"/>
      <c r="AC87" s="344" t="s">
        <v>195</v>
      </c>
      <c r="AD87" s="345"/>
      <c r="AE87" s="345"/>
      <c r="AF87" s="345"/>
      <c r="AG87" s="346"/>
      <c r="AH87" s="21"/>
    </row>
    <row r="88" spans="2:36" ht="6" customHeight="1">
      <c r="B88" s="20"/>
      <c r="C88" s="260"/>
      <c r="D88" s="261"/>
      <c r="E88" s="261"/>
      <c r="F88" s="262"/>
      <c r="G88" s="353"/>
      <c r="H88" s="354"/>
      <c r="I88" s="354"/>
      <c r="J88" s="355"/>
      <c r="K88" s="382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4"/>
      <c r="AC88" s="347"/>
      <c r="AD88" s="348"/>
      <c r="AE88" s="348"/>
      <c r="AF88" s="348"/>
      <c r="AG88" s="349"/>
      <c r="AH88" s="21"/>
    </row>
    <row r="89" spans="2:36" ht="3" hidden="1" customHeight="1">
      <c r="B89" s="20"/>
      <c r="C89" s="4"/>
      <c r="D89" s="5"/>
      <c r="E89" s="5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62"/>
      <c r="AD89" s="5"/>
      <c r="AE89" s="5"/>
      <c r="AF89" s="5"/>
      <c r="AG89" s="6"/>
      <c r="AH89" s="21"/>
    </row>
    <row r="90" spans="2:36" ht="3" customHeight="1">
      <c r="B90" s="20"/>
      <c r="C90" s="390">
        <f>IF(' Datos de Organizadores '!Q4=2,' Derechos de Inscripción '!J21*2,' Derechos de Inscripción '!J21)</f>
        <v>200</v>
      </c>
      <c r="D90" s="391"/>
      <c r="E90" s="391"/>
      <c r="F90" s="392"/>
      <c r="G90" s="370">
        <f>50+C90</f>
        <v>250</v>
      </c>
      <c r="H90" s="371"/>
      <c r="I90" s="371"/>
      <c r="J90" s="372"/>
      <c r="K90" s="338" t="s">
        <v>276</v>
      </c>
      <c r="L90" s="339"/>
      <c r="M90" s="340"/>
      <c r="N90" s="359">
        <v>7418</v>
      </c>
      <c r="O90" s="359"/>
      <c r="P90" s="359"/>
      <c r="Q90" s="359"/>
      <c r="R90" s="119"/>
      <c r="S90" s="119"/>
      <c r="T90" s="119"/>
      <c r="U90" s="119"/>
      <c r="V90" s="339" t="s">
        <v>277</v>
      </c>
      <c r="W90" s="339"/>
      <c r="X90" s="339"/>
      <c r="Y90" s="339"/>
      <c r="Z90" s="339"/>
      <c r="AA90" s="339"/>
      <c r="AB90" s="340"/>
      <c r="AC90" s="263"/>
      <c r="AD90" s="264"/>
      <c r="AE90" s="264"/>
      <c r="AF90" s="264"/>
      <c r="AG90" s="265"/>
      <c r="AH90" s="21"/>
    </row>
    <row r="91" spans="2:36" ht="9" customHeight="1">
      <c r="B91" s="20"/>
      <c r="C91" s="393"/>
      <c r="D91" s="394"/>
      <c r="E91" s="394"/>
      <c r="F91" s="395"/>
      <c r="G91" s="373"/>
      <c r="H91" s="374"/>
      <c r="I91" s="374"/>
      <c r="J91" s="375"/>
      <c r="K91" s="338"/>
      <c r="L91" s="339"/>
      <c r="M91" s="340"/>
      <c r="N91" s="359"/>
      <c r="O91" s="359"/>
      <c r="P91" s="359"/>
      <c r="Q91" s="359"/>
      <c r="R91" s="361">
        <v>61</v>
      </c>
      <c r="S91" s="359"/>
      <c r="T91" s="359"/>
      <c r="U91" s="362"/>
      <c r="V91" s="339"/>
      <c r="W91" s="339"/>
      <c r="X91" s="339"/>
      <c r="Y91" s="339"/>
      <c r="Z91" s="339"/>
      <c r="AA91" s="339"/>
      <c r="AB91" s="340"/>
      <c r="AC91" s="266"/>
      <c r="AD91" s="267"/>
      <c r="AE91" s="267"/>
      <c r="AF91" s="267"/>
      <c r="AG91" s="268"/>
      <c r="AH91" s="21"/>
    </row>
    <row r="92" spans="2:36" ht="9" customHeight="1">
      <c r="B92" s="20"/>
      <c r="C92" s="393"/>
      <c r="D92" s="394"/>
      <c r="E92" s="394"/>
      <c r="F92" s="395"/>
      <c r="G92" s="373"/>
      <c r="H92" s="374"/>
      <c r="I92" s="374"/>
      <c r="J92" s="375"/>
      <c r="K92" s="338"/>
      <c r="L92" s="339"/>
      <c r="M92" s="340"/>
      <c r="N92" s="359"/>
      <c r="O92" s="359"/>
      <c r="P92" s="359"/>
      <c r="Q92" s="359"/>
      <c r="R92" s="361"/>
      <c r="S92" s="359"/>
      <c r="T92" s="359"/>
      <c r="U92" s="362"/>
      <c r="V92" s="339"/>
      <c r="W92" s="339"/>
      <c r="X92" s="339"/>
      <c r="Y92" s="339"/>
      <c r="Z92" s="339"/>
      <c r="AA92" s="339"/>
      <c r="AB92" s="340"/>
      <c r="AC92" s="266"/>
      <c r="AD92" s="267"/>
      <c r="AE92" s="267"/>
      <c r="AF92" s="267"/>
      <c r="AG92" s="268"/>
      <c r="AH92" s="21"/>
    </row>
    <row r="93" spans="2:36" ht="18" customHeight="1">
      <c r="B93" s="20"/>
      <c r="C93" s="393"/>
      <c r="D93" s="394"/>
      <c r="E93" s="394"/>
      <c r="F93" s="395"/>
      <c r="G93" s="373"/>
      <c r="H93" s="374"/>
      <c r="I93" s="374"/>
      <c r="J93" s="375"/>
      <c r="K93" s="338"/>
      <c r="L93" s="339"/>
      <c r="M93" s="340"/>
      <c r="N93" s="359"/>
      <c r="O93" s="359"/>
      <c r="P93" s="359"/>
      <c r="Q93" s="359"/>
      <c r="R93" s="361"/>
      <c r="S93" s="359"/>
      <c r="T93" s="359"/>
      <c r="U93" s="362"/>
      <c r="V93" s="339"/>
      <c r="W93" s="339"/>
      <c r="X93" s="339"/>
      <c r="Y93" s="339"/>
      <c r="Z93" s="339"/>
      <c r="AA93" s="339"/>
      <c r="AB93" s="340"/>
      <c r="AC93" s="266"/>
      <c r="AD93" s="267"/>
      <c r="AE93" s="267"/>
      <c r="AF93" s="267"/>
      <c r="AG93" s="268"/>
      <c r="AH93" s="21"/>
    </row>
    <row r="94" spans="2:36" ht="3" customHeight="1">
      <c r="B94" s="20"/>
      <c r="C94" s="396"/>
      <c r="D94" s="397"/>
      <c r="E94" s="397"/>
      <c r="F94" s="398"/>
      <c r="G94" s="376"/>
      <c r="H94" s="377"/>
      <c r="I94" s="377"/>
      <c r="J94" s="378"/>
      <c r="K94" s="341"/>
      <c r="L94" s="342"/>
      <c r="M94" s="343"/>
      <c r="N94" s="360"/>
      <c r="O94" s="360"/>
      <c r="P94" s="360"/>
      <c r="Q94" s="360"/>
      <c r="R94" s="363"/>
      <c r="S94" s="360"/>
      <c r="T94" s="360"/>
      <c r="U94" s="364"/>
      <c r="V94" s="342"/>
      <c r="W94" s="342"/>
      <c r="X94" s="342"/>
      <c r="Y94" s="342"/>
      <c r="Z94" s="342"/>
      <c r="AA94" s="342"/>
      <c r="AB94" s="343"/>
      <c r="AC94" s="269"/>
      <c r="AD94" s="270"/>
      <c r="AE94" s="270"/>
      <c r="AF94" s="270"/>
      <c r="AG94" s="271"/>
      <c r="AH94" s="21"/>
    </row>
    <row r="95" spans="2:36" ht="5.25" customHeight="1">
      <c r="B95" s="20"/>
      <c r="C95" s="7"/>
      <c r="D95" s="6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21"/>
    </row>
    <row r="96" spans="2:36" ht="15" customHeight="1">
      <c r="B96" s="109"/>
      <c r="C96" s="314" t="s">
        <v>315</v>
      </c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8"/>
      <c r="Z96" s="249"/>
      <c r="AA96" s="250"/>
      <c r="AB96" s="250"/>
      <c r="AC96" s="250"/>
      <c r="AD96" s="250"/>
      <c r="AE96" s="250"/>
      <c r="AF96" s="250"/>
      <c r="AG96" s="251"/>
      <c r="AH96" s="110"/>
      <c r="AI96" s="121"/>
      <c r="AJ96" s="56"/>
    </row>
    <row r="97" spans="2:36" ht="15" customHeight="1">
      <c r="B97" s="20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5"/>
      <c r="Z97" s="252"/>
      <c r="AA97" s="253"/>
      <c r="AB97" s="253"/>
      <c r="AC97" s="253"/>
      <c r="AD97" s="253"/>
      <c r="AE97" s="253"/>
      <c r="AF97" s="253"/>
      <c r="AG97" s="254"/>
      <c r="AH97" s="21"/>
      <c r="AI97" s="121"/>
      <c r="AJ97" s="56"/>
    </row>
    <row r="98" spans="2:36" ht="15" customHeight="1">
      <c r="B98" s="20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5"/>
      <c r="Z98" s="252"/>
      <c r="AA98" s="253"/>
      <c r="AB98" s="253"/>
      <c r="AC98" s="253"/>
      <c r="AD98" s="253"/>
      <c r="AE98" s="253"/>
      <c r="AF98" s="253"/>
      <c r="AG98" s="254"/>
      <c r="AH98" s="21"/>
      <c r="AI98" s="56"/>
      <c r="AJ98" s="56"/>
    </row>
    <row r="99" spans="2:36" ht="15" customHeight="1">
      <c r="B99" s="20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5"/>
      <c r="Z99" s="252"/>
      <c r="AA99" s="253"/>
      <c r="AB99" s="253"/>
      <c r="AC99" s="253"/>
      <c r="AD99" s="253"/>
      <c r="AE99" s="253"/>
      <c r="AF99" s="253"/>
      <c r="AG99" s="254"/>
      <c r="AH99" s="21"/>
      <c r="AI99" s="56"/>
      <c r="AJ99" s="56"/>
    </row>
    <row r="100" spans="2:36" ht="15" customHeight="1">
      <c r="B100" s="20"/>
      <c r="C100" s="319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C.D. HEREJE COMPETICIÓN, con domicilio en C/ Osa Mayor 4, 04009-Almeria (ALMERIA) junto con la Federación Andaluza de Automovilismo. La finalidad de este fichero es llevar a cabo la gestión y control de los participantes en la III - RALLYCRONO CIUDAD DE ENIX. Si lo desean podrán ejercitar los derechos de acceso, rectificación, cancelación y oposición, dirigiéndose por escrito a la dirección señalada y adjuntando una fotocopia de su DNI.</v>
      </c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5"/>
      <c r="Z100" s="252"/>
      <c r="AA100" s="253"/>
      <c r="AB100" s="253"/>
      <c r="AC100" s="253"/>
      <c r="AD100" s="253"/>
      <c r="AE100" s="253"/>
      <c r="AF100" s="253"/>
      <c r="AG100" s="254"/>
      <c r="AH100" s="21"/>
      <c r="AI100" s="56"/>
      <c r="AJ100" s="56"/>
    </row>
    <row r="101" spans="2:36" ht="12.95" customHeight="1">
      <c r="B101" s="20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5"/>
      <c r="Z101" s="320" t="s">
        <v>209</v>
      </c>
      <c r="AA101" s="321"/>
      <c r="AB101" s="321"/>
      <c r="AC101" s="321"/>
      <c r="AD101" s="321"/>
      <c r="AE101" s="321"/>
      <c r="AF101" s="321"/>
      <c r="AG101" s="322"/>
      <c r="AH101" s="21"/>
      <c r="AI101" s="121"/>
    </row>
    <row r="102" spans="2:36" ht="12.95" customHeight="1">
      <c r="B102" s="20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5"/>
      <c r="Z102" s="323" t="s">
        <v>281</v>
      </c>
      <c r="AA102" s="324"/>
      <c r="AB102" s="324"/>
      <c r="AC102" s="324"/>
      <c r="AD102" s="324"/>
      <c r="AE102" s="324"/>
      <c r="AF102" s="324"/>
      <c r="AG102" s="325"/>
      <c r="AH102" s="21"/>
      <c r="AI102" s="121"/>
      <c r="AJ102" s="56"/>
    </row>
    <row r="103" spans="2:36" ht="5.25" customHeight="1">
      <c r="B103" s="20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5"/>
      <c r="Z103" s="5"/>
      <c r="AA103" s="5"/>
      <c r="AB103" s="5"/>
      <c r="AC103" s="5"/>
      <c r="AD103" s="5"/>
      <c r="AE103" s="5"/>
      <c r="AF103" s="5"/>
      <c r="AG103" s="5"/>
      <c r="AH103" s="21"/>
      <c r="AI103" s="111"/>
    </row>
    <row r="104" spans="2:36" ht="3.95" customHeight="1">
      <c r="B104" s="20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88"/>
      <c r="Z104" s="88"/>
      <c r="AA104" s="88"/>
      <c r="AB104" s="88"/>
      <c r="AC104" s="88"/>
      <c r="AD104" s="88"/>
      <c r="AE104" s="88"/>
      <c r="AF104" s="88"/>
      <c r="AG104" s="88"/>
      <c r="AH104" s="123"/>
      <c r="AI104" s="111"/>
    </row>
    <row r="105" spans="2:36" ht="9.75" hidden="1" customHeight="1">
      <c r="B105" s="20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108"/>
      <c r="Z105" s="108"/>
      <c r="AA105" s="108"/>
      <c r="AB105" s="108"/>
      <c r="AC105" s="108"/>
      <c r="AD105" s="108"/>
      <c r="AE105" s="108"/>
      <c r="AF105" s="108"/>
      <c r="AG105" s="131"/>
      <c r="AH105" s="21"/>
      <c r="AI105" s="111"/>
    </row>
    <row r="106" spans="2:36" ht="7.5" hidden="1" customHeight="1">
      <c r="B106" s="20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108"/>
      <c r="Z106" s="108"/>
      <c r="AA106" s="108"/>
      <c r="AB106" s="108"/>
      <c r="AC106" s="108"/>
      <c r="AD106" s="108"/>
      <c r="AE106" s="108"/>
      <c r="AF106" s="108"/>
      <c r="AG106" s="131"/>
      <c r="AH106" s="21"/>
      <c r="AI106" s="111"/>
    </row>
    <row r="107" spans="2:36" ht="0.75" customHeight="1">
      <c r="B107" s="20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108"/>
      <c r="Z107" s="108"/>
      <c r="AA107" s="108"/>
      <c r="AB107" s="108"/>
      <c r="AC107" s="108"/>
      <c r="AD107" s="108"/>
      <c r="AE107" s="108"/>
      <c r="AF107" s="108"/>
      <c r="AG107" s="145"/>
      <c r="AH107" s="21"/>
      <c r="AI107" s="111"/>
    </row>
    <row r="108" spans="2:36" ht="3.95" hidden="1" customHeight="1">
      <c r="B108" s="20"/>
      <c r="C108" s="5"/>
      <c r="D108" s="1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130"/>
      <c r="AH108" s="21"/>
      <c r="AI108" s="111"/>
    </row>
    <row r="109" spans="2:36" ht="1.5" customHeight="1">
      <c r="B109" s="20"/>
      <c r="C109" s="5"/>
      <c r="D109" s="1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123"/>
      <c r="AI109" s="111"/>
    </row>
    <row r="110" spans="2:36" ht="15.75" hidden="1" customHeight="1">
      <c r="B110" s="90"/>
      <c r="C110" s="69"/>
      <c r="D110" s="91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83"/>
      <c r="R110" s="83"/>
      <c r="S110" s="83"/>
      <c r="T110" s="83"/>
      <c r="U110" s="83"/>
      <c r="V110" s="83"/>
      <c r="W110" s="83"/>
      <c r="X110" s="83"/>
      <c r="Y110" s="88"/>
      <c r="Z110" s="88"/>
      <c r="AA110" s="88"/>
      <c r="AB110" s="88"/>
      <c r="AC110" s="88"/>
      <c r="AD110" s="88"/>
      <c r="AE110" s="88"/>
      <c r="AF110" s="88"/>
      <c r="AG110" s="130"/>
      <c r="AH110" s="92"/>
      <c r="AI110" s="111"/>
    </row>
    <row r="111" spans="2:36" ht="15.95" hidden="1" customHeight="1">
      <c r="B111" s="20"/>
      <c r="C111" s="5"/>
      <c r="D111" s="13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130"/>
      <c r="AH111" s="21"/>
      <c r="AI111" s="111"/>
    </row>
    <row r="112" spans="2:36" ht="15.95" hidden="1" customHeight="1">
      <c r="B112" s="20"/>
      <c r="C112" s="5"/>
      <c r="D112" s="1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130"/>
      <c r="AH112" s="21"/>
      <c r="AI112" s="111"/>
    </row>
    <row r="113" spans="2:35" ht="15.95" hidden="1" customHeight="1">
      <c r="B113" s="20"/>
      <c r="C113" s="5"/>
      <c r="D113" s="1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130"/>
      <c r="AH113" s="21"/>
      <c r="AI113" s="111"/>
    </row>
    <row r="114" spans="2:35" ht="15.95" hidden="1" customHeight="1">
      <c r="B114" s="20"/>
      <c r="C114" s="5"/>
      <c r="D114" s="13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130"/>
      <c r="AH114" s="21"/>
      <c r="AI114" s="111"/>
    </row>
    <row r="115" spans="2:35" ht="15.95" hidden="1" customHeight="1">
      <c r="B115" s="20"/>
      <c r="C115" s="5"/>
      <c r="D115" s="1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130"/>
      <c r="AH115" s="21"/>
      <c r="AI115" s="111"/>
    </row>
    <row r="116" spans="2:35" ht="15.95" hidden="1" customHeight="1">
      <c r="B116" s="20"/>
      <c r="C116" s="5"/>
      <c r="D116" s="1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130"/>
      <c r="AH116" s="21"/>
      <c r="AI116" s="111"/>
    </row>
    <row r="117" spans="2:35" ht="15.95" hidden="1" customHeight="1">
      <c r="B117" s="90"/>
      <c r="C117" s="69"/>
      <c r="D117" s="91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132"/>
      <c r="AH117" s="92"/>
      <c r="AI117" s="111"/>
    </row>
    <row r="118" spans="2:35" ht="0.75" customHeight="1">
      <c r="B118" s="135"/>
      <c r="C118" s="112"/>
      <c r="D118" s="112"/>
      <c r="E118" s="112"/>
      <c r="F118" s="112"/>
      <c r="G118" s="113"/>
      <c r="H118" s="113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33"/>
      <c r="AH118" s="133"/>
      <c r="AI118" s="56"/>
    </row>
    <row r="119" spans="2:35" ht="15" customHeight="1">
      <c r="B119" s="13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110"/>
    </row>
    <row r="120" spans="2:35" ht="11.25" customHeight="1">
      <c r="B120" s="20"/>
      <c r="C120" s="5"/>
      <c r="D120" s="5"/>
      <c r="E120" s="5"/>
      <c r="F120" s="5"/>
      <c r="G120" s="316">
        <v>41291.042360185187</v>
      </c>
      <c r="H120" s="316"/>
      <c r="I120" s="316"/>
      <c r="J120" s="316"/>
      <c r="K120" s="26"/>
      <c r="L120" s="317" t="s">
        <v>218</v>
      </c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26"/>
      <c r="AA120" s="26"/>
      <c r="AB120" s="26"/>
      <c r="AC120" s="26"/>
      <c r="AD120" s="26"/>
      <c r="AE120" s="26"/>
      <c r="AF120" s="26"/>
      <c r="AG120" s="26"/>
      <c r="AH120" s="21"/>
    </row>
    <row r="121" spans="2:35" ht="5.2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21"/>
    </row>
    <row r="122" spans="2:35" ht="15" customHeight="1">
      <c r="B122" s="20"/>
      <c r="C122" s="5"/>
      <c r="D122" s="5"/>
      <c r="E122" s="5"/>
      <c r="F122" s="5"/>
      <c r="G122" s="26"/>
      <c r="H122" s="26"/>
      <c r="I122" s="26"/>
      <c r="J122" s="26"/>
      <c r="K122" s="26"/>
      <c r="L122" s="318" t="s">
        <v>331</v>
      </c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26"/>
      <c r="AA122" s="26"/>
      <c r="AB122" s="26"/>
      <c r="AC122" s="26"/>
      <c r="AD122" s="26"/>
      <c r="AE122" s="26"/>
      <c r="AF122" s="26"/>
      <c r="AG122" s="26"/>
      <c r="AH122" s="21"/>
    </row>
    <row r="123" spans="2:35" ht="3.75" customHeight="1">
      <c r="B123" s="20"/>
      <c r="C123" s="5"/>
      <c r="D123" s="5"/>
      <c r="E123" s="5"/>
      <c r="F123" s="5"/>
      <c r="G123" s="5"/>
      <c r="H123" s="94"/>
      <c r="I123" s="94"/>
      <c r="J123" s="94"/>
      <c r="K123" s="94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94"/>
      <c r="AA123" s="94"/>
      <c r="AB123" s="94"/>
      <c r="AC123" s="94"/>
      <c r="AD123" s="94"/>
      <c r="AE123" s="94"/>
      <c r="AF123" s="94"/>
      <c r="AG123" s="94"/>
      <c r="AH123" s="21"/>
    </row>
    <row r="124" spans="2:35" ht="4.5" customHeight="1">
      <c r="B124" s="22">
        <v>3</v>
      </c>
      <c r="C124" s="5"/>
      <c r="D124" s="5"/>
      <c r="E124" s="5"/>
      <c r="F124" s="5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1"/>
    </row>
    <row r="125" spans="2:35" ht="10.5" customHeight="1">
      <c r="B125" s="22"/>
      <c r="C125" s="276" t="s">
        <v>21</v>
      </c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8"/>
      <c r="Y125" s="77"/>
      <c r="Z125" s="276" t="s">
        <v>191</v>
      </c>
      <c r="AA125" s="277"/>
      <c r="AB125" s="277"/>
      <c r="AC125" s="277"/>
      <c r="AD125" s="277"/>
      <c r="AE125" s="277"/>
      <c r="AF125" s="277"/>
      <c r="AG125" s="278"/>
      <c r="AH125" s="21"/>
    </row>
    <row r="126" spans="2:35" ht="6.75" customHeight="1">
      <c r="B126" s="22"/>
      <c r="C126" s="301" t="str">
        <f>C18</f>
        <v>III - RALLYCRONO CIUDAD DE ENIX</v>
      </c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3"/>
      <c r="Y126" s="77"/>
      <c r="Z126" s="307">
        <f>Z18</f>
        <v>43008</v>
      </c>
      <c r="AA126" s="308"/>
      <c r="AB126" s="308"/>
      <c r="AC126" s="308"/>
      <c r="AD126" s="308"/>
      <c r="AE126" s="308"/>
      <c r="AF126" s="308"/>
      <c r="AG126" s="309"/>
      <c r="AH126" s="21"/>
    </row>
    <row r="127" spans="2:35" ht="13.5" customHeight="1">
      <c r="B127" s="22"/>
      <c r="C127" s="304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5"/>
      <c r="X127" s="306"/>
      <c r="Y127" s="77"/>
      <c r="Z127" s="310"/>
      <c r="AA127" s="311"/>
      <c r="AB127" s="311"/>
      <c r="AC127" s="311"/>
      <c r="AD127" s="311"/>
      <c r="AE127" s="311"/>
      <c r="AF127" s="311"/>
      <c r="AG127" s="312"/>
      <c r="AH127" s="21"/>
    </row>
    <row r="128" spans="2:35" ht="13.5" customHeight="1" thickBot="1">
      <c r="B128" s="22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128"/>
      <c r="AA128" s="128"/>
      <c r="AB128" s="128"/>
      <c r="AC128" s="128"/>
      <c r="AD128" s="128"/>
      <c r="AE128" s="128"/>
      <c r="AF128" s="128"/>
      <c r="AG128" s="128"/>
      <c r="AH128" s="21"/>
    </row>
    <row r="129" spans="1:36" ht="6.95" customHeight="1">
      <c r="B129" s="20"/>
      <c r="C129" s="294" t="s">
        <v>189</v>
      </c>
      <c r="D129" s="294"/>
      <c r="E129" s="294"/>
      <c r="F129" s="294"/>
      <c r="G129" s="280" t="str">
        <f>CONCATENATE(D48," ",L48," ",V48)</f>
        <v xml:space="preserve">  </v>
      </c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148"/>
      <c r="Z129" s="295" t="s">
        <v>288</v>
      </c>
      <c r="AA129" s="296"/>
      <c r="AB129" s="296"/>
      <c r="AC129" s="297"/>
      <c r="AD129" s="139"/>
      <c r="AE129" s="281" t="s">
        <v>177</v>
      </c>
      <c r="AF129" s="282"/>
      <c r="AG129" s="283"/>
      <c r="AH129" s="21"/>
    </row>
    <row r="130" spans="1:36" ht="6.95" customHeight="1" thickBot="1">
      <c r="B130" s="20"/>
      <c r="C130" s="294"/>
      <c r="D130" s="294"/>
      <c r="E130" s="294"/>
      <c r="F130" s="294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148"/>
      <c r="Z130" s="298"/>
      <c r="AA130" s="299"/>
      <c r="AB130" s="299"/>
      <c r="AC130" s="300"/>
      <c r="AD130" s="139"/>
      <c r="AE130" s="284"/>
      <c r="AF130" s="285"/>
      <c r="AG130" s="286"/>
      <c r="AH130" s="21"/>
    </row>
    <row r="131" spans="1:36" ht="6.95" customHeight="1">
      <c r="B131" s="20"/>
      <c r="C131" s="294"/>
      <c r="D131" s="294"/>
      <c r="E131" s="294"/>
      <c r="F131" s="294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148"/>
      <c r="Z131" s="555" t="str">
        <f>CONCATENATE(Q72," ",U72)</f>
        <v xml:space="preserve">   </v>
      </c>
      <c r="AA131" s="556"/>
      <c r="AB131" s="556"/>
      <c r="AC131" s="557"/>
      <c r="AD131" s="140"/>
      <c r="AE131" s="287">
        <f>AE25</f>
        <v>0</v>
      </c>
      <c r="AF131" s="288"/>
      <c r="AG131" s="289"/>
      <c r="AH131" s="21"/>
    </row>
    <row r="132" spans="1:36" ht="6.95" customHeight="1">
      <c r="B132" s="20"/>
      <c r="C132" s="137"/>
      <c r="D132" s="137"/>
      <c r="E132" s="137"/>
      <c r="F132" s="137"/>
      <c r="G132" s="137"/>
      <c r="H132" s="137"/>
      <c r="I132" s="137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558"/>
      <c r="AA132" s="559"/>
      <c r="AB132" s="559"/>
      <c r="AC132" s="560"/>
      <c r="AD132" s="140"/>
      <c r="AE132" s="287"/>
      <c r="AF132" s="288"/>
      <c r="AG132" s="289"/>
      <c r="AH132" s="21"/>
    </row>
    <row r="133" spans="1:36" ht="6.95" customHeight="1">
      <c r="B133" s="20"/>
      <c r="C133" s="293" t="s">
        <v>273</v>
      </c>
      <c r="D133" s="293"/>
      <c r="E133" s="293"/>
      <c r="F133" s="293"/>
      <c r="G133" s="279" t="str">
        <f>CONCATENATE(C68," ",C70)</f>
        <v xml:space="preserve"> </v>
      </c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146"/>
      <c r="Z133" s="558"/>
      <c r="AA133" s="559"/>
      <c r="AB133" s="559"/>
      <c r="AC133" s="560"/>
      <c r="AD133" s="140"/>
      <c r="AE133" s="287"/>
      <c r="AF133" s="288"/>
      <c r="AG133" s="289"/>
      <c r="AH133" s="21"/>
    </row>
    <row r="134" spans="1:36" ht="6.95" customHeight="1">
      <c r="B134" s="20"/>
      <c r="C134" s="293"/>
      <c r="D134" s="293"/>
      <c r="E134" s="293"/>
      <c r="F134" s="293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146"/>
      <c r="Z134" s="558"/>
      <c r="AA134" s="559"/>
      <c r="AB134" s="559"/>
      <c r="AC134" s="560"/>
      <c r="AD134" s="140"/>
      <c r="AE134" s="287"/>
      <c r="AF134" s="288"/>
      <c r="AG134" s="289"/>
      <c r="AH134" s="21"/>
    </row>
    <row r="135" spans="1:36" ht="6" customHeight="1">
      <c r="B135" s="20"/>
      <c r="C135" s="293"/>
      <c r="D135" s="293"/>
      <c r="E135" s="293"/>
      <c r="F135" s="293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146"/>
      <c r="Z135" s="558"/>
      <c r="AA135" s="559"/>
      <c r="AB135" s="559"/>
      <c r="AC135" s="560"/>
      <c r="AD135" s="140"/>
      <c r="AE135" s="287"/>
      <c r="AF135" s="288"/>
      <c r="AG135" s="289"/>
      <c r="AH135" s="21"/>
    </row>
    <row r="136" spans="1:36" ht="6" customHeight="1" thickBot="1">
      <c r="B136" s="20"/>
      <c r="C136" s="293"/>
      <c r="D136" s="293"/>
      <c r="E136" s="293"/>
      <c r="F136" s="293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147"/>
      <c r="Z136" s="561"/>
      <c r="AA136" s="562"/>
      <c r="AB136" s="562"/>
      <c r="AC136" s="563"/>
      <c r="AD136" s="140"/>
      <c r="AE136" s="290"/>
      <c r="AF136" s="291"/>
      <c r="AG136" s="292"/>
      <c r="AH136" s="21"/>
    </row>
    <row r="137" spans="1:36" ht="5.25" customHeight="1">
      <c r="B137" s="22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128"/>
      <c r="AA137" s="128"/>
      <c r="AB137" s="128"/>
      <c r="AC137" s="128"/>
      <c r="AD137" s="128"/>
      <c r="AE137" s="128"/>
      <c r="AF137" s="128"/>
      <c r="AG137" s="128"/>
      <c r="AH137" s="21"/>
    </row>
    <row r="138" spans="1:36" ht="4.5" customHeight="1">
      <c r="B138" s="22"/>
      <c r="C138" s="14"/>
      <c r="D138" s="14"/>
      <c r="E138" s="14"/>
      <c r="F138" s="14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14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21"/>
    </row>
    <row r="139" spans="1:36" ht="22.5" customHeight="1">
      <c r="A139" s="111"/>
      <c r="B139" s="20"/>
      <c r="C139" s="273" t="s">
        <v>360</v>
      </c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1"/>
    </row>
    <row r="140" spans="1:36" ht="3" customHeight="1">
      <c r="A140" s="111"/>
      <c r="B140" s="20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21"/>
    </row>
    <row r="141" spans="1:36" s="56" customFormat="1" ht="12" customHeight="1">
      <c r="A141" s="111"/>
      <c r="B141" s="20"/>
      <c r="C141" s="275" t="s">
        <v>245</v>
      </c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1"/>
    </row>
    <row r="142" spans="1:36" s="56" customFormat="1" ht="12" customHeight="1">
      <c r="A142" s="111"/>
      <c r="B142" s="20"/>
      <c r="C142" s="120"/>
      <c r="D142" s="272" t="s">
        <v>303</v>
      </c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120"/>
      <c r="AH142" s="21"/>
    </row>
    <row r="143" spans="1:36" customFormat="1" ht="6" customHeight="1">
      <c r="A143" s="111"/>
      <c r="B143" s="141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3"/>
      <c r="AI143" s="56"/>
      <c r="AJ143" s="56"/>
    </row>
    <row r="144" spans="1:36" ht="15" customHeight="1">
      <c r="A144" s="111"/>
      <c r="B144" s="20"/>
      <c r="C144" s="220" t="s">
        <v>247</v>
      </c>
      <c r="D144" s="221"/>
      <c r="E144" s="222"/>
      <c r="F144" s="220" t="s">
        <v>189</v>
      </c>
      <c r="G144" s="221"/>
      <c r="H144" s="221"/>
      <c r="I144" s="221"/>
      <c r="J144" s="221"/>
      <c r="K144" s="222"/>
      <c r="L144" s="220" t="s">
        <v>229</v>
      </c>
      <c r="M144" s="221"/>
      <c r="N144" s="221"/>
      <c r="O144" s="221"/>
      <c r="P144" s="222"/>
      <c r="Q144" s="220" t="s">
        <v>248</v>
      </c>
      <c r="R144" s="221"/>
      <c r="S144" s="221"/>
      <c r="T144" s="221"/>
      <c r="U144" s="222"/>
      <c r="V144" s="220" t="s">
        <v>189</v>
      </c>
      <c r="W144" s="221"/>
      <c r="X144" s="221"/>
      <c r="Y144" s="221"/>
      <c r="Z144" s="221"/>
      <c r="AA144" s="222"/>
      <c r="AB144" s="220" t="s">
        <v>229</v>
      </c>
      <c r="AC144" s="221"/>
      <c r="AD144" s="221"/>
      <c r="AE144" s="221"/>
      <c r="AF144" s="221"/>
      <c r="AG144" s="222"/>
      <c r="AH144" s="21"/>
    </row>
    <row r="145" spans="1:36" ht="15" customHeight="1">
      <c r="B145" s="20"/>
      <c r="C145" s="224" t="s">
        <v>249</v>
      </c>
      <c r="D145" s="225"/>
      <c r="E145" s="226"/>
      <c r="F145" s="215"/>
      <c r="G145" s="216"/>
      <c r="H145" s="216"/>
      <c r="I145" s="216"/>
      <c r="J145" s="216"/>
      <c r="K145" s="217"/>
      <c r="L145" s="215"/>
      <c r="M145" s="216"/>
      <c r="N145" s="216"/>
      <c r="O145" s="216"/>
      <c r="P145" s="216"/>
      <c r="Q145" s="224" t="s">
        <v>249</v>
      </c>
      <c r="R145" s="225"/>
      <c r="S145" s="225"/>
      <c r="T145" s="225"/>
      <c r="U145" s="226"/>
      <c r="V145" s="215"/>
      <c r="W145" s="216"/>
      <c r="X145" s="216"/>
      <c r="Y145" s="216"/>
      <c r="Z145" s="216"/>
      <c r="AA145" s="217"/>
      <c r="AB145" s="215"/>
      <c r="AC145" s="216"/>
      <c r="AD145" s="216"/>
      <c r="AE145" s="216"/>
      <c r="AF145" s="216"/>
      <c r="AG145" s="217"/>
      <c r="AH145" s="21"/>
    </row>
    <row r="146" spans="1:36" ht="15" customHeight="1">
      <c r="B146" s="20"/>
      <c r="C146" s="224" t="s">
        <v>246</v>
      </c>
      <c r="D146" s="225"/>
      <c r="E146" s="226"/>
      <c r="F146" s="215"/>
      <c r="G146" s="216"/>
      <c r="H146" s="216"/>
      <c r="I146" s="216"/>
      <c r="J146" s="216"/>
      <c r="K146" s="217"/>
      <c r="L146" s="215"/>
      <c r="M146" s="216"/>
      <c r="N146" s="216"/>
      <c r="O146" s="216"/>
      <c r="P146" s="217"/>
      <c r="Q146" s="224" t="s">
        <v>246</v>
      </c>
      <c r="R146" s="225"/>
      <c r="S146" s="225"/>
      <c r="T146" s="225"/>
      <c r="U146" s="226"/>
      <c r="V146" s="215"/>
      <c r="W146" s="216"/>
      <c r="X146" s="216"/>
      <c r="Y146" s="216"/>
      <c r="Z146" s="216"/>
      <c r="AA146" s="217"/>
      <c r="AB146" s="215"/>
      <c r="AC146" s="216"/>
      <c r="AD146" s="216"/>
      <c r="AE146" s="216"/>
      <c r="AF146" s="216"/>
      <c r="AG146" s="217"/>
      <c r="AH146" s="21"/>
    </row>
    <row r="147" spans="1:36" ht="15" customHeight="1">
      <c r="B147" s="20"/>
      <c r="C147" s="224" t="s">
        <v>105</v>
      </c>
      <c r="D147" s="225"/>
      <c r="E147" s="226"/>
      <c r="F147" s="215"/>
      <c r="G147" s="216"/>
      <c r="H147" s="216"/>
      <c r="I147" s="216"/>
      <c r="J147" s="216"/>
      <c r="K147" s="217"/>
      <c r="L147" s="215"/>
      <c r="M147" s="216"/>
      <c r="N147" s="216"/>
      <c r="O147" s="216"/>
      <c r="P147" s="217"/>
      <c r="Q147" s="224" t="s">
        <v>250</v>
      </c>
      <c r="R147" s="225"/>
      <c r="S147" s="225"/>
      <c r="T147" s="225"/>
      <c r="U147" s="226"/>
      <c r="V147" s="215"/>
      <c r="W147" s="216"/>
      <c r="X147" s="216"/>
      <c r="Y147" s="216"/>
      <c r="Z147" s="216"/>
      <c r="AA147" s="217"/>
      <c r="AB147" s="215"/>
      <c r="AC147" s="216"/>
      <c r="AD147" s="216"/>
      <c r="AE147" s="216"/>
      <c r="AF147" s="216"/>
      <c r="AG147" s="217"/>
      <c r="AH147" s="21"/>
    </row>
    <row r="148" spans="1:36" ht="15" customHeight="1">
      <c r="B148" s="20"/>
      <c r="C148" s="224" t="s">
        <v>251</v>
      </c>
      <c r="D148" s="225"/>
      <c r="E148" s="226"/>
      <c r="F148" s="215"/>
      <c r="G148" s="216"/>
      <c r="H148" s="216"/>
      <c r="I148" s="216"/>
      <c r="J148" s="216"/>
      <c r="K148" s="217"/>
      <c r="L148" s="215"/>
      <c r="M148" s="216"/>
      <c r="N148" s="216"/>
      <c r="O148" s="216"/>
      <c r="P148" s="217"/>
      <c r="Q148" s="212"/>
      <c r="R148" s="213"/>
      <c r="S148" s="213"/>
      <c r="T148" s="213"/>
      <c r="U148" s="214"/>
      <c r="V148" s="215"/>
      <c r="W148" s="216"/>
      <c r="X148" s="216"/>
      <c r="Y148" s="216"/>
      <c r="Z148" s="216"/>
      <c r="AA148" s="217"/>
      <c r="AB148" s="215"/>
      <c r="AC148" s="216"/>
      <c r="AD148" s="216"/>
      <c r="AE148" s="216"/>
      <c r="AF148" s="216"/>
      <c r="AG148" s="217"/>
      <c r="AH148" s="21"/>
    </row>
    <row r="149" spans="1:36" customFormat="1" ht="6" customHeight="1">
      <c r="A149" s="111"/>
      <c r="B149" s="141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3"/>
      <c r="AI149" s="56"/>
      <c r="AJ149" s="56"/>
    </row>
    <row r="150" spans="1:36" ht="15" customHeight="1">
      <c r="A150" s="111"/>
      <c r="B150" s="20"/>
      <c r="C150" s="230" t="s">
        <v>252</v>
      </c>
      <c r="D150" s="231"/>
      <c r="E150" s="231"/>
      <c r="F150" s="231"/>
      <c r="G150" s="231"/>
      <c r="H150" s="231"/>
      <c r="I150" s="231"/>
      <c r="J150" s="231"/>
      <c r="K150" s="231"/>
      <c r="L150" s="232"/>
      <c r="M150" s="224" t="s">
        <v>254</v>
      </c>
      <c r="N150" s="225"/>
      <c r="O150" s="225"/>
      <c r="P150" s="226"/>
      <c r="Q150" s="224" t="s">
        <v>249</v>
      </c>
      <c r="R150" s="225"/>
      <c r="S150" s="225"/>
      <c r="T150" s="225"/>
      <c r="U150" s="226"/>
      <c r="V150" s="215"/>
      <c r="W150" s="216"/>
      <c r="X150" s="217"/>
      <c r="Y150" s="224" t="s">
        <v>259</v>
      </c>
      <c r="Z150" s="225"/>
      <c r="AA150" s="225"/>
      <c r="AB150" s="226"/>
      <c r="AC150" s="215"/>
      <c r="AD150" s="216"/>
      <c r="AE150" s="216"/>
      <c r="AF150" s="216"/>
      <c r="AG150" s="217"/>
      <c r="AH150" s="21"/>
    </row>
    <row r="151" spans="1:36" ht="15" customHeight="1">
      <c r="A151" s="111"/>
      <c r="B151" s="20"/>
      <c r="C151" s="233"/>
      <c r="D151" s="234"/>
      <c r="E151" s="234"/>
      <c r="F151" s="234"/>
      <c r="G151" s="234"/>
      <c r="H151" s="234"/>
      <c r="I151" s="234"/>
      <c r="J151" s="234"/>
      <c r="K151" s="234"/>
      <c r="L151" s="235"/>
      <c r="M151" s="224" t="s">
        <v>253</v>
      </c>
      <c r="N151" s="225"/>
      <c r="O151" s="225"/>
      <c r="P151" s="226"/>
      <c r="Q151" s="224" t="s">
        <v>255</v>
      </c>
      <c r="R151" s="225"/>
      <c r="S151" s="225"/>
      <c r="T151" s="225"/>
      <c r="U151" s="226"/>
      <c r="V151" s="215"/>
      <c r="W151" s="216"/>
      <c r="X151" s="217"/>
      <c r="Y151" s="227" t="s">
        <v>256</v>
      </c>
      <c r="Z151" s="228"/>
      <c r="AA151" s="228"/>
      <c r="AB151" s="228"/>
      <c r="AC151" s="228"/>
      <c r="AD151" s="228"/>
      <c r="AE151" s="228"/>
      <c r="AF151" s="228"/>
      <c r="AG151" s="229"/>
      <c r="AH151" s="21"/>
    </row>
    <row r="152" spans="1:36" customFormat="1" ht="6" customHeight="1">
      <c r="A152" s="111"/>
      <c r="B152" s="141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4"/>
      <c r="N152" s="144"/>
      <c r="O152" s="144"/>
      <c r="P152" s="144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3"/>
      <c r="AI152" s="56"/>
      <c r="AJ152" s="56"/>
    </row>
    <row r="153" spans="1:36" ht="15" customHeight="1">
      <c r="A153" s="111"/>
      <c r="B153" s="20"/>
      <c r="C153" s="220" t="s">
        <v>257</v>
      </c>
      <c r="D153" s="221"/>
      <c r="E153" s="221"/>
      <c r="F153" s="221"/>
      <c r="G153" s="221"/>
      <c r="H153" s="221"/>
      <c r="I153" s="221"/>
      <c r="J153" s="221"/>
      <c r="K153" s="221"/>
      <c r="L153" s="222"/>
      <c r="M153" s="223" t="s">
        <v>246</v>
      </c>
      <c r="N153" s="223"/>
      <c r="O153" s="223"/>
      <c r="P153" s="223"/>
      <c r="Q153" s="215"/>
      <c r="R153" s="216"/>
      <c r="S153" s="216"/>
      <c r="T153" s="216"/>
      <c r="U153" s="216"/>
      <c r="V153" s="216"/>
      <c r="W153" s="216"/>
      <c r="X153" s="217"/>
      <c r="Y153" s="224" t="s">
        <v>284</v>
      </c>
      <c r="Z153" s="225"/>
      <c r="AA153" s="225"/>
      <c r="AB153" s="226"/>
      <c r="AC153" s="215"/>
      <c r="AD153" s="216"/>
      <c r="AE153" s="216"/>
      <c r="AF153" s="216"/>
      <c r="AG153" s="217"/>
      <c r="AH153" s="21"/>
    </row>
    <row r="154" spans="1:36" customFormat="1" ht="6" customHeight="1">
      <c r="A154" s="111"/>
      <c r="B154" s="141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3"/>
      <c r="AI154" s="56"/>
      <c r="AJ154" s="56"/>
    </row>
    <row r="155" spans="1:36" ht="15" customHeight="1">
      <c r="A155" s="111"/>
      <c r="B155" s="20"/>
      <c r="C155" s="218" t="s">
        <v>258</v>
      </c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"/>
    </row>
    <row r="156" spans="1:36" ht="15" customHeight="1">
      <c r="B156" s="20"/>
      <c r="C156" s="212" t="s">
        <v>260</v>
      </c>
      <c r="D156" s="213"/>
      <c r="E156" s="213"/>
      <c r="F156" s="213"/>
      <c r="G156" s="214"/>
      <c r="H156" s="125"/>
      <c r="I156" s="212" t="s">
        <v>266</v>
      </c>
      <c r="J156" s="213"/>
      <c r="K156" s="213"/>
      <c r="L156" s="213"/>
      <c r="M156" s="213"/>
      <c r="N156" s="214"/>
      <c r="O156" s="212"/>
      <c r="P156" s="214"/>
      <c r="Q156" s="109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10"/>
      <c r="AH156" s="21"/>
    </row>
    <row r="157" spans="1:36" ht="15" customHeight="1">
      <c r="B157" s="20"/>
      <c r="C157" s="212" t="s">
        <v>261</v>
      </c>
      <c r="D157" s="213"/>
      <c r="E157" s="213"/>
      <c r="F157" s="213"/>
      <c r="G157" s="214"/>
      <c r="H157" s="125"/>
      <c r="I157" s="212" t="s">
        <v>267</v>
      </c>
      <c r="J157" s="213"/>
      <c r="K157" s="213"/>
      <c r="L157" s="213"/>
      <c r="M157" s="213"/>
      <c r="N157" s="214"/>
      <c r="O157" s="212"/>
      <c r="P157" s="214"/>
      <c r="Q157" s="20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21"/>
      <c r="AH157" s="21"/>
    </row>
    <row r="158" spans="1:36" ht="15" customHeight="1">
      <c r="B158" s="20"/>
      <c r="C158" s="212" t="s">
        <v>262</v>
      </c>
      <c r="D158" s="213"/>
      <c r="E158" s="213"/>
      <c r="F158" s="213"/>
      <c r="G158" s="214"/>
      <c r="H158" s="125"/>
      <c r="I158" s="212" t="s">
        <v>268</v>
      </c>
      <c r="J158" s="213"/>
      <c r="K158" s="213"/>
      <c r="L158" s="213"/>
      <c r="M158" s="213"/>
      <c r="N158" s="214"/>
      <c r="O158" s="212"/>
      <c r="P158" s="214"/>
      <c r="Q158" s="20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21"/>
      <c r="AH158" s="21"/>
    </row>
    <row r="159" spans="1:36" ht="15" customHeight="1">
      <c r="B159" s="20"/>
      <c r="C159" s="212" t="s">
        <v>263</v>
      </c>
      <c r="D159" s="213"/>
      <c r="E159" s="213"/>
      <c r="F159" s="213"/>
      <c r="G159" s="214"/>
      <c r="H159" s="125"/>
      <c r="I159" s="212" t="s">
        <v>269</v>
      </c>
      <c r="J159" s="213"/>
      <c r="K159" s="213"/>
      <c r="L159" s="213"/>
      <c r="M159" s="213"/>
      <c r="N159" s="214"/>
      <c r="O159" s="212"/>
      <c r="P159" s="214"/>
      <c r="Q159" s="20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21"/>
      <c r="AH159" s="21"/>
    </row>
    <row r="160" spans="1:36" ht="15" customHeight="1">
      <c r="B160" s="20"/>
      <c r="C160" s="212" t="s">
        <v>264</v>
      </c>
      <c r="D160" s="213"/>
      <c r="E160" s="213"/>
      <c r="F160" s="213"/>
      <c r="G160" s="214"/>
      <c r="H160" s="125"/>
      <c r="I160" s="212" t="s">
        <v>270</v>
      </c>
      <c r="J160" s="213"/>
      <c r="K160" s="213"/>
      <c r="L160" s="213"/>
      <c r="M160" s="213"/>
      <c r="N160" s="214"/>
      <c r="O160" s="212"/>
      <c r="P160" s="214"/>
      <c r="Q160" s="20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21"/>
      <c r="AH160" s="21"/>
    </row>
    <row r="161" spans="2:34" ht="15" customHeight="1">
      <c r="B161" s="20"/>
      <c r="C161" s="212" t="s">
        <v>265</v>
      </c>
      <c r="D161" s="213"/>
      <c r="E161" s="213"/>
      <c r="F161" s="213"/>
      <c r="G161" s="214"/>
      <c r="H161" s="125"/>
      <c r="I161" s="212" t="s">
        <v>320</v>
      </c>
      <c r="J161" s="213"/>
      <c r="K161" s="213"/>
      <c r="L161" s="213"/>
      <c r="M161" s="213"/>
      <c r="N161" s="214"/>
      <c r="O161" s="212"/>
      <c r="P161" s="214"/>
      <c r="Q161" s="20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21"/>
      <c r="AH161" s="21"/>
    </row>
    <row r="162" spans="2:34" ht="15" customHeight="1">
      <c r="B162" s="20"/>
      <c r="C162" s="212"/>
      <c r="D162" s="213"/>
      <c r="E162" s="213"/>
      <c r="F162" s="213"/>
      <c r="G162" s="214"/>
      <c r="H162" s="125"/>
      <c r="I162" s="212"/>
      <c r="J162" s="213"/>
      <c r="K162" s="213"/>
      <c r="L162" s="213"/>
      <c r="M162" s="213"/>
      <c r="N162" s="214"/>
      <c r="O162" s="212"/>
      <c r="P162" s="214"/>
      <c r="Q162" s="90"/>
      <c r="R162" s="127" t="s">
        <v>287</v>
      </c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92"/>
      <c r="AH162" s="21"/>
    </row>
    <row r="163" spans="2:34" ht="15" customHeight="1">
      <c r="B163" s="20"/>
      <c r="C163" s="126" t="s">
        <v>271</v>
      </c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10"/>
      <c r="Q163" s="109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10"/>
      <c r="AH163" s="21"/>
    </row>
    <row r="164" spans="2:34" ht="15" customHeight="1">
      <c r="B164" s="20"/>
      <c r="C164" s="20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21"/>
      <c r="Q164" s="20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21"/>
      <c r="AH164" s="21"/>
    </row>
    <row r="165" spans="2:34" ht="15" customHeight="1">
      <c r="B165" s="20"/>
      <c r="C165" s="20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21"/>
      <c r="Q165" s="20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21"/>
      <c r="AH165" s="21"/>
    </row>
    <row r="166" spans="2:34" ht="15" customHeight="1">
      <c r="B166" s="20"/>
      <c r="C166" s="20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21"/>
      <c r="Q166" s="20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21"/>
      <c r="AH166" s="21"/>
    </row>
    <row r="167" spans="2:34" ht="15" customHeight="1">
      <c r="B167" s="20"/>
      <c r="C167" s="20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21"/>
      <c r="Q167" s="20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21"/>
      <c r="AH167" s="21"/>
    </row>
    <row r="168" spans="2:34" ht="15" customHeight="1">
      <c r="B168" s="20"/>
      <c r="C168" s="20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21"/>
      <c r="Q168" s="20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21"/>
      <c r="AH168" s="21"/>
    </row>
    <row r="169" spans="2:34" ht="15" customHeight="1">
      <c r="B169" s="20"/>
      <c r="C169" s="20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21"/>
      <c r="Q169" s="20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21"/>
      <c r="AH169" s="21"/>
    </row>
    <row r="170" spans="2:34" ht="15" customHeight="1">
      <c r="B170" s="20"/>
      <c r="C170" s="90"/>
      <c r="D170" s="124"/>
      <c r="E170" s="124"/>
      <c r="F170" s="124"/>
      <c r="G170" s="127"/>
      <c r="H170" s="124"/>
      <c r="I170" s="124"/>
      <c r="J170" s="124"/>
      <c r="K170" s="124"/>
      <c r="L170" s="124"/>
      <c r="M170" s="124"/>
      <c r="N170" s="124"/>
      <c r="O170" s="124"/>
      <c r="P170" s="92"/>
      <c r="Q170" s="90"/>
      <c r="R170" s="127" t="s">
        <v>272</v>
      </c>
      <c r="S170" s="127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92"/>
      <c r="AH170" s="21"/>
    </row>
    <row r="171" spans="2:34" ht="15" customHeight="1">
      <c r="B171" s="90"/>
      <c r="C171" s="124"/>
      <c r="D171" s="124"/>
      <c r="E171" s="124"/>
      <c r="F171" s="124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92"/>
    </row>
    <row r="172" spans="2:34" ht="15" customHeight="1"/>
    <row r="173" spans="2:34" ht="15" customHeight="1"/>
    <row r="174" spans="2:34" ht="15" customHeight="1"/>
    <row r="175" spans="2:34" ht="15" customHeight="1"/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</sheetData>
  <sheetProtection password="DE27" sheet="1" objects="1" scenarios="1"/>
  <mergeCells count="273">
    <mergeCell ref="C67:E67"/>
    <mergeCell ref="F67:I67"/>
    <mergeCell ref="C68:E68"/>
    <mergeCell ref="F68:I68"/>
    <mergeCell ref="L48:U48"/>
    <mergeCell ref="V53:AG53"/>
    <mergeCell ref="N53:U53"/>
    <mergeCell ref="I53:M53"/>
    <mergeCell ref="D53:H53"/>
    <mergeCell ref="D56:K56"/>
    <mergeCell ref="L56:U56"/>
    <mergeCell ref="V56:AG56"/>
    <mergeCell ref="D58:P58"/>
    <mergeCell ref="Q58:U58"/>
    <mergeCell ref="V58:AG58"/>
    <mergeCell ref="C47:C54"/>
    <mergeCell ref="Q52:X52"/>
    <mergeCell ref="Q61:X61"/>
    <mergeCell ref="D61:I61"/>
    <mergeCell ref="J61:P61"/>
    <mergeCell ref="C56:C63"/>
    <mergeCell ref="Z131:AC136"/>
    <mergeCell ref="D38:P38"/>
    <mergeCell ref="D40:P40"/>
    <mergeCell ref="D42:I42"/>
    <mergeCell ref="J42:P42"/>
    <mergeCell ref="D44:H44"/>
    <mergeCell ref="I44:M44"/>
    <mergeCell ref="N44:U44"/>
    <mergeCell ref="V44:AG44"/>
    <mergeCell ref="Q38:AG38"/>
    <mergeCell ref="Q40:U40"/>
    <mergeCell ref="V40:AG40"/>
    <mergeCell ref="Q42:X42"/>
    <mergeCell ref="Y42:AC42"/>
    <mergeCell ref="AD42:AG42"/>
    <mergeCell ref="D47:K47"/>
    <mergeCell ref="L47:U47"/>
    <mergeCell ref="V47:AG47"/>
    <mergeCell ref="V49:AG49"/>
    <mergeCell ref="Q49:U49"/>
    <mergeCell ref="D49:P49"/>
    <mergeCell ref="D51:I51"/>
    <mergeCell ref="J51:P51"/>
    <mergeCell ref="Q51:X51"/>
    <mergeCell ref="C32:AG32"/>
    <mergeCell ref="C34:C45"/>
    <mergeCell ref="AA23:AD24"/>
    <mergeCell ref="C26:P27"/>
    <mergeCell ref="R23:Z24"/>
    <mergeCell ref="AE25:AG30"/>
    <mergeCell ref="V28:Z30"/>
    <mergeCell ref="R25:U27"/>
    <mergeCell ref="V25:Z27"/>
    <mergeCell ref="C22:P23"/>
    <mergeCell ref="AA25:AD30"/>
    <mergeCell ref="C28:P30"/>
    <mergeCell ref="C24:P25"/>
    <mergeCell ref="R28:U30"/>
    <mergeCell ref="D52:I52"/>
    <mergeCell ref="Q50:U50"/>
    <mergeCell ref="Y52:AC52"/>
    <mergeCell ref="B1:AH1"/>
    <mergeCell ref="C21:P21"/>
    <mergeCell ref="B6:AH6"/>
    <mergeCell ref="B9:N9"/>
    <mergeCell ref="B8:N8"/>
    <mergeCell ref="Q8:AH9"/>
    <mergeCell ref="C17:X17"/>
    <mergeCell ref="Z17:AG17"/>
    <mergeCell ref="C18:X19"/>
    <mergeCell ref="G12:J12"/>
    <mergeCell ref="L12:Y12"/>
    <mergeCell ref="L15:Y15"/>
    <mergeCell ref="L14:Y14"/>
    <mergeCell ref="Z18:AG19"/>
    <mergeCell ref="R21:AG21"/>
    <mergeCell ref="C3:AG3"/>
    <mergeCell ref="AE23:AG24"/>
    <mergeCell ref="J52:P52"/>
    <mergeCell ref="D50:P50"/>
    <mergeCell ref="D48:K48"/>
    <mergeCell ref="V48:AG48"/>
    <mergeCell ref="D36:K36"/>
    <mergeCell ref="L36:U36"/>
    <mergeCell ref="V36:AG36"/>
    <mergeCell ref="AD43:AG43"/>
    <mergeCell ref="Q41:U41"/>
    <mergeCell ref="V41:AG41"/>
    <mergeCell ref="Y43:AC43"/>
    <mergeCell ref="D43:I43"/>
    <mergeCell ref="J43:P43"/>
    <mergeCell ref="Q43:X43"/>
    <mergeCell ref="D39:P39"/>
    <mergeCell ref="D45:H45"/>
    <mergeCell ref="I45:M45"/>
    <mergeCell ref="N45:U45"/>
    <mergeCell ref="Q39:AG39"/>
    <mergeCell ref="D41:P41"/>
    <mergeCell ref="V45:AG45"/>
    <mergeCell ref="AD52:AG52"/>
    <mergeCell ref="N63:U63"/>
    <mergeCell ref="Q59:U59"/>
    <mergeCell ref="D63:H63"/>
    <mergeCell ref="I63:M63"/>
    <mergeCell ref="D54:H54"/>
    <mergeCell ref="V54:AG54"/>
    <mergeCell ref="Y61:AC61"/>
    <mergeCell ref="AD61:AG61"/>
    <mergeCell ref="V59:AG59"/>
    <mergeCell ref="L57:U57"/>
    <mergeCell ref="I54:M54"/>
    <mergeCell ref="V50:AG50"/>
    <mergeCell ref="N54:U54"/>
    <mergeCell ref="V57:AG57"/>
    <mergeCell ref="D59:P59"/>
    <mergeCell ref="D57:K57"/>
    <mergeCell ref="Y51:AG51"/>
    <mergeCell ref="D60:I60"/>
    <mergeCell ref="J60:P60"/>
    <mergeCell ref="Q60:X60"/>
    <mergeCell ref="Y60:AG60"/>
    <mergeCell ref="V62:AG62"/>
    <mergeCell ref="N62:U62"/>
    <mergeCell ref="C65:AG65"/>
    <mergeCell ref="V63:AG63"/>
    <mergeCell ref="I62:M62"/>
    <mergeCell ref="D62:H62"/>
    <mergeCell ref="E82:P82"/>
    <mergeCell ref="E81:P81"/>
    <mergeCell ref="E79:P79"/>
    <mergeCell ref="Q79:AG80"/>
    <mergeCell ref="E80:P80"/>
    <mergeCell ref="C78:AG78"/>
    <mergeCell ref="Q71:V71"/>
    <mergeCell ref="Q67:Z67"/>
    <mergeCell ref="AA67:AG67"/>
    <mergeCell ref="U72:V74"/>
    <mergeCell ref="Q72:T74"/>
    <mergeCell ref="W71:Z71"/>
    <mergeCell ref="Q69:Z70"/>
    <mergeCell ref="J67:P67"/>
    <mergeCell ref="C69:I69"/>
    <mergeCell ref="C71:I71"/>
    <mergeCell ref="J68:P68"/>
    <mergeCell ref="AA69:AG69"/>
    <mergeCell ref="C70:I70"/>
    <mergeCell ref="N69:P69"/>
    <mergeCell ref="J69:M69"/>
    <mergeCell ref="C73:I73"/>
    <mergeCell ref="J71:P71"/>
    <mergeCell ref="J73:P73"/>
    <mergeCell ref="AA68:AG68"/>
    <mergeCell ref="Q68:Z68"/>
    <mergeCell ref="N70:P70"/>
    <mergeCell ref="C85:AG85"/>
    <mergeCell ref="C83:D83"/>
    <mergeCell ref="J70:M70"/>
    <mergeCell ref="K90:M94"/>
    <mergeCell ref="AC87:AG88"/>
    <mergeCell ref="G87:J88"/>
    <mergeCell ref="E83:F83"/>
    <mergeCell ref="AA70:AG70"/>
    <mergeCell ref="N90:Q94"/>
    <mergeCell ref="R91:U94"/>
    <mergeCell ref="Y81:Z82"/>
    <mergeCell ref="S81:V82"/>
    <mergeCell ref="C74:I74"/>
    <mergeCell ref="V90:AB94"/>
    <mergeCell ref="G90:J94"/>
    <mergeCell ref="K87:AB88"/>
    <mergeCell ref="W81:X82"/>
    <mergeCell ref="C72:I72"/>
    <mergeCell ref="J72:P72"/>
    <mergeCell ref="C90:F94"/>
    <mergeCell ref="AA81:AF82"/>
    <mergeCell ref="Z125:AG125"/>
    <mergeCell ref="C126:X127"/>
    <mergeCell ref="Z126:AG127"/>
    <mergeCell ref="Q95:AG95"/>
    <mergeCell ref="C96:X99"/>
    <mergeCell ref="G120:J120"/>
    <mergeCell ref="L120:Y120"/>
    <mergeCell ref="L122:Y122"/>
    <mergeCell ref="L123:Y123"/>
    <mergeCell ref="C100:X107"/>
    <mergeCell ref="Z101:AG101"/>
    <mergeCell ref="Z102:AG102"/>
    <mergeCell ref="V144:AA144"/>
    <mergeCell ref="AB144:AG144"/>
    <mergeCell ref="V145:AA145"/>
    <mergeCell ref="AB145:AG145"/>
    <mergeCell ref="V146:AA146"/>
    <mergeCell ref="AB146:AG146"/>
    <mergeCell ref="C76:AG76"/>
    <mergeCell ref="W72:Z74"/>
    <mergeCell ref="J74:P74"/>
    <mergeCell ref="Z96:AG100"/>
    <mergeCell ref="I83:P83"/>
    <mergeCell ref="C87:F88"/>
    <mergeCell ref="AC90:AG94"/>
    <mergeCell ref="D142:AF142"/>
    <mergeCell ref="C139:AG139"/>
    <mergeCell ref="C141:AG141"/>
    <mergeCell ref="C125:X125"/>
    <mergeCell ref="G133:X136"/>
    <mergeCell ref="G129:X131"/>
    <mergeCell ref="AE129:AG130"/>
    <mergeCell ref="AE131:AG136"/>
    <mergeCell ref="C133:F136"/>
    <mergeCell ref="C129:F131"/>
    <mergeCell ref="Z129:AC130"/>
    <mergeCell ref="C146:E146"/>
    <mergeCell ref="F146:K146"/>
    <mergeCell ref="L146:P146"/>
    <mergeCell ref="Q146:U146"/>
    <mergeCell ref="C145:E145"/>
    <mergeCell ref="F145:K145"/>
    <mergeCell ref="L145:P145"/>
    <mergeCell ref="Q145:U145"/>
    <mergeCell ref="C144:E144"/>
    <mergeCell ref="F144:K144"/>
    <mergeCell ref="L144:P144"/>
    <mergeCell ref="Q144:U144"/>
    <mergeCell ref="V148:AA148"/>
    <mergeCell ref="AB148:AG148"/>
    <mergeCell ref="C147:E147"/>
    <mergeCell ref="F147:K147"/>
    <mergeCell ref="C148:E148"/>
    <mergeCell ref="F148:K148"/>
    <mergeCell ref="L148:P148"/>
    <mergeCell ref="Q148:U148"/>
    <mergeCell ref="L147:P147"/>
    <mergeCell ref="Q147:U147"/>
    <mergeCell ref="V147:AA147"/>
    <mergeCell ref="AB147:AG147"/>
    <mergeCell ref="V150:X150"/>
    <mergeCell ref="Y150:AB150"/>
    <mergeCell ref="AC150:AG150"/>
    <mergeCell ref="V151:X151"/>
    <mergeCell ref="Y151:AG151"/>
    <mergeCell ref="C150:L151"/>
    <mergeCell ref="M150:P150"/>
    <mergeCell ref="M151:P151"/>
    <mergeCell ref="Q150:U150"/>
    <mergeCell ref="Q151:U151"/>
    <mergeCell ref="AC153:AG153"/>
    <mergeCell ref="C155:AG155"/>
    <mergeCell ref="O156:P156"/>
    <mergeCell ref="O157:P157"/>
    <mergeCell ref="C153:L153"/>
    <mergeCell ref="M153:P153"/>
    <mergeCell ref="Q153:X153"/>
    <mergeCell ref="Y153:AB153"/>
    <mergeCell ref="C156:G156"/>
    <mergeCell ref="C157:G157"/>
    <mergeCell ref="I156:N156"/>
    <mergeCell ref="I159:N159"/>
    <mergeCell ref="I160:N160"/>
    <mergeCell ref="O162:P162"/>
    <mergeCell ref="I161:N161"/>
    <mergeCell ref="I157:N157"/>
    <mergeCell ref="I158:N158"/>
    <mergeCell ref="I162:N162"/>
    <mergeCell ref="C160:G160"/>
    <mergeCell ref="C161:G161"/>
    <mergeCell ref="C162:G162"/>
    <mergeCell ref="O158:P158"/>
    <mergeCell ref="O159:P159"/>
    <mergeCell ref="O160:P160"/>
    <mergeCell ref="O161:P161"/>
    <mergeCell ref="C158:G158"/>
    <mergeCell ref="C159:G159"/>
  </mergeCells>
  <phoneticPr fontId="23" type="noConversion"/>
  <conditionalFormatting sqref="AB72:AG73">
    <cfRule type="expression" dxfId="20" priority="1" stopIfTrue="1">
      <formula>Trofeo10=TRUE</formula>
    </cfRule>
  </conditionalFormatting>
  <conditionalFormatting sqref="AC71:AG71">
    <cfRule type="expression" dxfId="19" priority="2" stopIfTrue="1">
      <formula>Trofeo6=TRUE</formula>
    </cfRule>
  </conditionalFormatting>
  <conditionalFormatting sqref="C68 D54:AG54 C70 J68 D48:AG48 AC90:AG94 I83:P83 Q81:R83 E83:F83 S83:AF83 D45:AG45 C74:C75 E79:P82 D43:X43 D50:AG50 C72:I72 AD52:AG52 D52:P52 D36:AG36 D39:AG39 D41:AG41 Q68 D63:AG63 D57:AG57 D59:AG59 AD61:AG61 D61:P61">
    <cfRule type="expression" dxfId="18" priority="3" stopIfTrue="1">
      <formula>Blanco=TRUE</formula>
    </cfRule>
  </conditionalFormatting>
  <conditionalFormatting sqref="AE25:AG30 AA25 AE131:AG136">
    <cfRule type="expression" dxfId="17" priority="4" stopIfTrue="1">
      <formula>$L$15="40 Rallye de Ourense"</formula>
    </cfRule>
  </conditionalFormatting>
  <conditionalFormatting sqref="O9">
    <cfRule type="expression" dxfId="16" priority="5" stopIfTrue="1">
      <formula>Blanco=TRUE</formula>
    </cfRule>
  </conditionalFormatting>
  <conditionalFormatting sqref="B9 B8:O8">
    <cfRule type="expression" dxfId="15" priority="6" stopIfTrue="1">
      <formula>Blanco=TRUE</formula>
    </cfRule>
  </conditionalFormatting>
  <conditionalFormatting sqref="S81:AF82 G90">
    <cfRule type="expression" dxfId="14" priority="7" stopIfTrue="1">
      <formula>Blanco=TRUE</formula>
    </cfRule>
    <cfRule type="cellIs" dxfId="13" priority="8" stopIfTrue="1" operator="equal">
      <formula>""</formula>
    </cfRule>
  </conditionalFormatting>
  <conditionalFormatting sqref="W72:Z74">
    <cfRule type="expression" dxfId="12" priority="9" stopIfTrue="1">
      <formula>Blanco=TRUE</formula>
    </cfRule>
    <cfRule type="expression" priority="10" stopIfTrue="1">
      <formula>Campeonato=TRUE</formula>
    </cfRule>
  </conditionalFormatting>
  <conditionalFormatting sqref="Q52:AC52 Q61:AC61">
    <cfRule type="expression" dxfId="11" priority="11" stopIfTrue="1">
      <formula>Blanco=TRUE</formula>
    </cfRule>
    <cfRule type="cellIs" dxfId="10" priority="12" stopIfTrue="1" operator="equal">
      <formula>""</formula>
    </cfRule>
  </conditionalFormatting>
  <conditionalFormatting sqref="Q69:Z70 Q72">
    <cfRule type="expression" dxfId="9" priority="13" stopIfTrue="1">
      <formula>Blanco=TRUE</formula>
    </cfRule>
    <cfRule type="expression" dxfId="8" priority="14" stopIfTrue="1">
      <formula>Campeonato=2</formula>
    </cfRule>
  </conditionalFormatting>
  <conditionalFormatting sqref="C90:F94">
    <cfRule type="expression" dxfId="7" priority="15" stopIfTrue="1">
      <formula>Blanco=TRUE</formula>
    </cfRule>
  </conditionalFormatting>
  <conditionalFormatting sqref="N70 J70">
    <cfRule type="expression" dxfId="6" priority="16" stopIfTrue="1">
      <formula>Grupo&lt;&gt;4</formula>
    </cfRule>
    <cfRule type="cellIs" dxfId="5" priority="17" stopIfTrue="1" operator="equal">
      <formula>""</formula>
    </cfRule>
    <cfRule type="expression" dxfId="4" priority="18" stopIfTrue="1">
      <formula>Blanco=TRUE</formula>
    </cfRule>
  </conditionalFormatting>
  <conditionalFormatting sqref="Y43:AC43 J74">
    <cfRule type="expression" dxfId="3" priority="19" stopIfTrue="1">
      <formula>Blanco=TRUE</formula>
    </cfRule>
    <cfRule type="cellIs" dxfId="2" priority="20" stopIfTrue="1" operator="equal">
      <formula xml:space="preserve"> ""</formula>
    </cfRule>
  </conditionalFormatting>
  <conditionalFormatting sqref="AD43:AG43">
    <cfRule type="expression" dxfId="1" priority="21" stopIfTrue="1">
      <formula>Blanco=TRUE</formula>
    </cfRule>
    <cfRule type="cellIs" dxfId="0" priority="22" stopIfTrue="1" operator="equal">
      <formula>""</formula>
    </cfRule>
  </conditionalFormatting>
  <dataValidations xWindow="445" yWindow="489" count="18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72:I72">
      <formula1>1</formula1>
      <formula2>5000</formula2>
    </dataValidation>
    <dataValidation allowBlank="1" showInputMessage="1" showErrorMessage="1" promptTitle="Ejemplo Homologacion" prompt="MIRAR EN LA ETIQUETA_x000a_EJEMPLO FIA D-107 T/98" sqref="F145:K145"/>
    <dataValidation allowBlank="1" showInputMessage="1" showErrorMessage="1" promptTitle="EJEMPLO NORMA CINTURON" prompt="MIRAR EN LA ETIQUETA_x000a_EJEMPLO FIA D-107 T/98" sqref="L145:P145"/>
    <dataValidation allowBlank="1" showInputMessage="1" showErrorMessage="1" promptTitle="MIRAR ETIQUETA ASIENTO" prompt="EJEMPLO_x000a_CS 197 07" sqref="V145:AG145"/>
    <dataValidation allowBlank="1" showInputMessage="1" showErrorMessage="1" promptTitle="MIRAR EN LA ETIQUETA" prompt="EJEMPLO_x000a_FIA 8855-1999" sqref="V146:AG146"/>
    <dataValidation allowBlank="1" showInputMessage="1" showErrorMessage="1" promptTitle="MIRAR EN LA ETIQUETA" prompt="MIRAR EN LA ETIQUETA_x000a_EJEMPLO FIA 8853/98" sqref="F146:P146"/>
    <dataValidation allowBlank="1" showInputMessage="1" showErrorMessage="1" promptTitle="MIRAR EN LA ETIQUETA" prompt="EJEMPLO_x000a_EXT.001.97" sqref="V150:X150"/>
    <dataValidation allowBlank="1" showInputMessage="1" showErrorMessage="1" promptTitle="MIRAR ETIQUETA" prompt="EJEMPLO_x000a_FT3-1999" sqref="Q153:X153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</dataValidations>
  <hyperlinks>
    <hyperlink ref="V45" r:id="rId1" display="escuderiar@gmil.co"/>
    <hyperlink ref="V54" r:id="rId2" display="piloto@gmail.com"/>
    <hyperlink ref="V63" r:id="rId3" display="copiloto@gmail.com"/>
  </hyperlinks>
  <printOptions horizontalCentered="1"/>
  <pageMargins left="0.31496062992125984" right="0.39370078740157483" top="0.23622047244094491" bottom="0.23622047244094491" header="0" footer="0"/>
  <pageSetup paperSize="9" scale="86" fitToHeight="2" orientation="portrait" r:id="rId4"/>
  <headerFooter alignWithMargins="0"/>
  <rowBreaks count="1" manualBreakCount="1">
    <brk id="118" min="1" max="3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7" name="Drop Down 46">
              <controlPr defaultSize="0" print="0" autoLine="0" autoPict="0">
                <anchor moveWithCells="1">
                  <from>
                    <xdr:col>21</xdr:col>
                    <xdr:colOff>104775</xdr:colOff>
                    <xdr:row>7</xdr:row>
                    <xdr:rowOff>66675</xdr:rowOff>
                  </from>
                  <to>
                    <xdr:col>32</xdr:col>
                    <xdr:colOff>114300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" name="Check Box 78">
              <controlPr defaultSize="0" print="0" autoFill="0" autoLine="0" autoPict="0">
                <anchor moveWithCells="1">
                  <from>
                    <xdr:col>13</xdr:col>
                    <xdr:colOff>142875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" name="Drop Down 157">
              <controlPr defaultSize="0" print="0" autoLine="0" autoPict="0">
                <anchor moveWithCells="1">
                  <from>
                    <xdr:col>16</xdr:col>
                    <xdr:colOff>28575</xdr:colOff>
                    <xdr:row>67</xdr:row>
                    <xdr:rowOff>28575</xdr:rowOff>
                  </from>
                  <to>
                    <xdr:col>25</xdr:col>
                    <xdr:colOff>142875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" name="Option Button 198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71</xdr:row>
                    <xdr:rowOff>0</xdr:rowOff>
                  </from>
                  <to>
                    <xdr:col>11</xdr:col>
                    <xdr:colOff>152400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" name="Option Button 199">
              <controlPr defaultSize="0" autoFill="0" autoLine="0" autoPict="0">
                <anchor moveWithCells="1" sizeWithCells="1">
                  <from>
                    <xdr:col>11</xdr:col>
                    <xdr:colOff>304800</xdr:colOff>
                    <xdr:row>71</xdr:row>
                    <xdr:rowOff>0</xdr:rowOff>
                  </from>
                  <to>
                    <xdr:col>12</xdr:col>
                    <xdr:colOff>142875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2" name="Drop Down 247">
              <controlPr defaultSize="0" print="0" autoLine="0" autoPict="0">
                <anchor moveWithCells="1">
                  <from>
                    <xdr:col>26</xdr:col>
                    <xdr:colOff>47625</xdr:colOff>
                    <xdr:row>67</xdr:row>
                    <xdr:rowOff>0</xdr:rowOff>
                  </from>
                  <to>
                    <xdr:col>32</xdr:col>
                    <xdr:colOff>152400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" name="Group Box 220">
              <controlPr defaultSize="0" print="0" autoFill="0" autoPict="0">
                <anchor moveWithCells="1" sizeWithCells="1">
                  <from>
                    <xdr:col>29</xdr:col>
                    <xdr:colOff>28575</xdr:colOff>
                    <xdr:row>88</xdr:row>
                    <xdr:rowOff>0</xdr:rowOff>
                  </from>
                  <to>
                    <xdr:col>32</xdr:col>
                    <xdr:colOff>38100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" name="Option Button 221">
              <controlPr defaultSize="0" autoFill="0" autoLine="0" autoPict="0">
                <anchor moveWithCells="1" sizeWithCells="1">
                  <from>
                    <xdr:col>29</xdr:col>
                    <xdr:colOff>66675</xdr:colOff>
                    <xdr:row>90</xdr:row>
                    <xdr:rowOff>47625</xdr:rowOff>
                  </from>
                  <to>
                    <xdr:col>31</xdr:col>
                    <xdr:colOff>85725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" name="Option Button 222">
              <controlPr defaultSize="0" autoFill="0" autoLine="0" autoPict="0">
                <anchor moveWithCells="1" sizeWithCells="1">
                  <from>
                    <xdr:col>29</xdr:col>
                    <xdr:colOff>66675</xdr:colOff>
                    <xdr:row>92</xdr:row>
                    <xdr:rowOff>19050</xdr:rowOff>
                  </from>
                  <to>
                    <xdr:col>31</xdr:col>
                    <xdr:colOff>219075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A1:DK3"/>
  <sheetViews>
    <sheetView showRowColHeaders="0" topLeftCell="AN1" workbookViewId="0">
      <selection activeCell="BB2" sqref="BB2"/>
    </sheetView>
  </sheetViews>
  <sheetFormatPr baseColWidth="10" defaultColWidth="10.85546875" defaultRowHeight="11.25"/>
  <cols>
    <col min="1" max="1" width="11.7109375" style="59" bestFit="1" customWidth="1"/>
    <col min="2" max="2" width="10.425781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7.42578125" style="59" bestFit="1" customWidth="1"/>
    <col min="8" max="8" width="18.85546875" style="59" bestFit="1" customWidth="1"/>
    <col min="9" max="9" width="15.42578125" style="59" bestFit="1" customWidth="1"/>
    <col min="10" max="10" width="14" style="59" bestFit="1" customWidth="1"/>
    <col min="11" max="11" width="21.85546875" style="59" bestFit="1" customWidth="1"/>
    <col min="12" max="12" width="18.85546875" style="59" customWidth="1"/>
    <col min="13" max="13" width="16.7109375" style="59" bestFit="1" customWidth="1"/>
    <col min="14" max="14" width="16.42578125" style="59" bestFit="1" customWidth="1"/>
    <col min="15" max="16" width="17" style="59" bestFit="1" customWidth="1"/>
    <col min="17" max="17" width="12.42578125" style="59" bestFit="1" customWidth="1"/>
    <col min="18" max="18" width="13.42578125" style="59" bestFit="1" customWidth="1"/>
    <col min="19" max="19" width="10" style="59" bestFit="1" customWidth="1"/>
    <col min="20" max="20" width="14.42578125" style="59" bestFit="1" customWidth="1"/>
    <col min="21" max="21" width="16.42578125" style="59" bestFit="1" customWidth="1"/>
    <col min="22" max="22" width="23.7109375" style="59" customWidth="1"/>
    <col min="23" max="23" width="13.42578125" style="59" bestFit="1" customWidth="1"/>
    <col min="24" max="24" width="10.42578125" style="59" bestFit="1" customWidth="1"/>
    <col min="25" max="25" width="8.7109375" style="59" bestFit="1" customWidth="1"/>
    <col min="26" max="26" width="16.28515625" style="59" customWidth="1"/>
    <col min="27" max="27" width="13.42578125" style="59" bestFit="1" customWidth="1"/>
    <col min="28" max="28" width="11.28515625" style="59" bestFit="1" customWidth="1"/>
    <col min="29" max="29" width="14.140625" style="59" bestFit="1" customWidth="1"/>
    <col min="30" max="31" width="11.42578125" style="59" bestFit="1" customWidth="1"/>
    <col min="32" max="32" width="7.28515625" style="59" bestFit="1" customWidth="1"/>
    <col min="33" max="33" width="8.140625" style="59" bestFit="1" customWidth="1"/>
    <col min="34" max="34" width="11.85546875" style="59" bestFit="1" customWidth="1"/>
    <col min="35" max="35" width="18" style="59" bestFit="1" customWidth="1"/>
    <col min="36" max="36" width="18.28515625" style="59" bestFit="1" customWidth="1"/>
    <col min="37" max="37" width="29.140625" style="59" bestFit="1" customWidth="1"/>
    <col min="38" max="38" width="15.28515625" style="59" bestFit="1" customWidth="1"/>
    <col min="39" max="39" width="12.28515625" style="59" bestFit="1" customWidth="1"/>
    <col min="40" max="40" width="10.42578125" style="59" bestFit="1" customWidth="1"/>
    <col min="41" max="41" width="13" style="59" bestFit="1" customWidth="1"/>
    <col min="42" max="42" width="15.42578125" style="59" bestFit="1" customWidth="1"/>
    <col min="43" max="43" width="13.140625" style="59" bestFit="1" customWidth="1"/>
    <col min="44" max="44" width="16.42578125" style="59" bestFit="1" customWidth="1"/>
    <col min="45" max="46" width="13.42578125" style="59" bestFit="1" customWidth="1"/>
    <col min="47" max="47" width="9.140625" style="59" bestFit="1" customWidth="1"/>
    <col min="48" max="48" width="10" style="59" bestFit="1" customWidth="1"/>
    <col min="49" max="49" width="9.140625" style="59" bestFit="1" customWidth="1"/>
    <col min="50" max="50" width="11.7109375" style="59" bestFit="1" customWidth="1"/>
    <col min="51" max="51" width="10.28515625" style="59" customWidth="1"/>
    <col min="52" max="52" width="7.85546875" style="59" bestFit="1" customWidth="1"/>
    <col min="53" max="53" width="14.28515625" style="59" bestFit="1" customWidth="1"/>
    <col min="54" max="54" width="5.42578125" style="59" bestFit="1" customWidth="1"/>
    <col min="55" max="55" width="5.140625" style="59" bestFit="1" customWidth="1"/>
    <col min="56" max="56" width="12" style="59" bestFit="1" customWidth="1"/>
    <col min="57" max="62" width="7.42578125" style="59" bestFit="1" customWidth="1"/>
    <col min="63" max="65" width="7.28515625" style="59" bestFit="1" customWidth="1"/>
    <col min="66" max="66" width="7.85546875" style="59" bestFit="1" customWidth="1"/>
    <col min="67" max="67" width="9.28515625" style="59" bestFit="1" customWidth="1"/>
    <col min="68" max="68" width="8.85546875" style="59" bestFit="1" customWidth="1"/>
    <col min="69" max="69" width="5.28515625" style="59" bestFit="1" customWidth="1"/>
    <col min="70" max="70" width="11.28515625" style="59" bestFit="1" customWidth="1"/>
    <col min="71" max="71" width="17" style="59" bestFit="1" customWidth="1"/>
    <col min="72" max="72" width="6.42578125" style="59" bestFit="1" customWidth="1"/>
    <col min="73" max="73" width="6" style="59" bestFit="1" customWidth="1"/>
    <col min="74" max="74" width="6.42578125" style="59" bestFit="1" customWidth="1"/>
    <col min="75" max="75" width="6.140625" style="59" bestFit="1" customWidth="1"/>
    <col min="76" max="76" width="6.7109375" style="59" bestFit="1" customWidth="1"/>
    <col min="77" max="77" width="6.140625" style="59" bestFit="1" customWidth="1"/>
    <col min="78" max="78" width="9.7109375" style="59" bestFit="1" customWidth="1"/>
    <col min="79" max="79" width="12.85546875" style="59" bestFit="1" customWidth="1"/>
    <col min="80" max="80" width="14.7109375" style="59" bestFit="1" customWidth="1"/>
    <col min="81" max="81" width="7.42578125" style="59" bestFit="1" customWidth="1"/>
    <col min="82" max="82" width="9.42578125" style="59" bestFit="1" customWidth="1"/>
    <col min="83" max="83" width="9.7109375" style="59" bestFit="1" customWidth="1"/>
    <col min="84" max="84" width="12.85546875" style="59" bestFit="1" customWidth="1"/>
    <col min="85" max="85" width="14.7109375" style="59" bestFit="1" customWidth="1"/>
    <col min="86" max="86" width="7.42578125" style="59" bestFit="1" customWidth="1"/>
    <col min="87" max="87" width="9.42578125" style="59" bestFit="1" customWidth="1"/>
    <col min="88" max="88" width="9.7109375" style="59" bestFit="1" customWidth="1"/>
    <col min="89" max="89" width="12.85546875" style="59" bestFit="1" customWidth="1"/>
    <col min="90" max="90" width="14.7109375" style="59" bestFit="1" customWidth="1"/>
    <col min="91" max="91" width="7.42578125" style="59" bestFit="1" customWidth="1"/>
    <col min="92" max="92" width="9.42578125" style="59" bestFit="1" customWidth="1"/>
    <col min="93" max="93" width="9.7109375" style="59" bestFit="1" customWidth="1"/>
    <col min="94" max="94" width="12.85546875" style="59" bestFit="1" customWidth="1"/>
    <col min="95" max="95" width="14.7109375" style="59" bestFit="1" customWidth="1"/>
    <col min="96" max="96" width="7.42578125" style="59" bestFit="1" customWidth="1"/>
    <col min="97" max="97" width="9.42578125" style="59" bestFit="1" customWidth="1"/>
    <col min="98" max="98" width="9.7109375" style="59" bestFit="1" customWidth="1"/>
    <col min="99" max="99" width="12.85546875" style="59" bestFit="1" customWidth="1"/>
    <col min="100" max="100" width="14.7109375" style="59" bestFit="1" customWidth="1"/>
    <col min="101" max="101" width="7.42578125" style="59" bestFit="1" customWidth="1"/>
    <col min="102" max="102" width="9.42578125" style="59" bestFit="1" customWidth="1"/>
    <col min="103" max="103" width="9.7109375" style="59" bestFit="1" customWidth="1"/>
    <col min="104" max="104" width="12.85546875" style="59" bestFit="1" customWidth="1"/>
    <col min="105" max="105" width="14.7109375" style="59" bestFit="1" customWidth="1"/>
    <col min="106" max="106" width="7.42578125" style="59" bestFit="1" customWidth="1"/>
    <col min="107" max="107" width="9.42578125" style="59" bestFit="1" customWidth="1"/>
    <col min="108" max="108" width="9.7109375" style="59" bestFit="1" customWidth="1"/>
    <col min="109" max="109" width="12.85546875" style="59" bestFit="1" customWidth="1"/>
    <col min="110" max="110" width="14.7109375" style="59" bestFit="1" customWidth="1"/>
    <col min="111" max="111" width="7.42578125" style="59" bestFit="1" customWidth="1"/>
    <col min="112" max="112" width="9.42578125" style="59" bestFit="1" customWidth="1"/>
    <col min="113" max="113" width="9.7109375" style="59" bestFit="1" customWidth="1"/>
    <col min="114" max="114" width="12.85546875" style="59" bestFit="1" customWidth="1"/>
    <col min="115" max="115" width="14.7109375" style="59" bestFit="1" customWidth="1"/>
    <col min="116" max="16384" width="10.85546875" style="59"/>
  </cols>
  <sheetData>
    <row r="1" spans="1:115">
      <c r="A1" s="59" t="s">
        <v>57</v>
      </c>
      <c r="B1" s="59" t="s">
        <v>58</v>
      </c>
      <c r="C1" s="59" t="s">
        <v>59</v>
      </c>
      <c r="D1" s="59" t="s">
        <v>60</v>
      </c>
      <c r="E1" s="59" t="s">
        <v>61</v>
      </c>
      <c r="F1" s="59" t="s">
        <v>62</v>
      </c>
      <c r="G1" s="59" t="s">
        <v>63</v>
      </c>
      <c r="H1" s="59" t="s">
        <v>64</v>
      </c>
      <c r="I1" s="59" t="s">
        <v>65</v>
      </c>
      <c r="J1" s="59" t="s">
        <v>66</v>
      </c>
      <c r="K1" s="59" t="s">
        <v>67</v>
      </c>
      <c r="L1" s="59" t="s">
        <v>68</v>
      </c>
      <c r="M1" s="59" t="s">
        <v>69</v>
      </c>
      <c r="N1" s="59" t="s">
        <v>70</v>
      </c>
      <c r="O1" s="59" t="s">
        <v>71</v>
      </c>
      <c r="P1" s="59" t="s">
        <v>72</v>
      </c>
      <c r="Q1" s="59" t="s">
        <v>73</v>
      </c>
      <c r="R1" s="59" t="s">
        <v>74</v>
      </c>
      <c r="S1" s="59" t="s">
        <v>75</v>
      </c>
      <c r="T1" s="59" t="s">
        <v>76</v>
      </c>
      <c r="U1" s="59" t="s">
        <v>77</v>
      </c>
      <c r="V1" s="59" t="s">
        <v>78</v>
      </c>
      <c r="W1" s="59" t="s">
        <v>79</v>
      </c>
      <c r="X1" s="59" t="s">
        <v>82</v>
      </c>
      <c r="Y1" s="59" t="s">
        <v>83</v>
      </c>
      <c r="Z1" s="59" t="s">
        <v>84</v>
      </c>
      <c r="AA1" s="59" t="s">
        <v>85</v>
      </c>
      <c r="AB1" s="59" t="s">
        <v>80</v>
      </c>
      <c r="AC1" s="59" t="s">
        <v>81</v>
      </c>
      <c r="AD1" s="59" t="s">
        <v>86</v>
      </c>
      <c r="AE1" s="59" t="s">
        <v>87</v>
      </c>
      <c r="AF1" s="59" t="s">
        <v>88</v>
      </c>
      <c r="AG1" s="59" t="s">
        <v>89</v>
      </c>
      <c r="AH1" s="59" t="s">
        <v>90</v>
      </c>
      <c r="AI1" s="59" t="s">
        <v>91</v>
      </c>
      <c r="AJ1" s="59" t="s">
        <v>92</v>
      </c>
      <c r="AK1" s="59" t="s">
        <v>93</v>
      </c>
      <c r="AL1" s="59" t="s">
        <v>94</v>
      </c>
      <c r="AM1" s="59" t="s">
        <v>95</v>
      </c>
      <c r="AN1" s="59" t="s">
        <v>96</v>
      </c>
      <c r="AO1" s="59" t="s">
        <v>97</v>
      </c>
      <c r="AP1" s="59" t="s">
        <v>98</v>
      </c>
      <c r="AQ1" s="59" t="s">
        <v>99</v>
      </c>
      <c r="AR1" s="59" t="s">
        <v>100</v>
      </c>
      <c r="AS1" s="59" t="s">
        <v>101</v>
      </c>
      <c r="AT1" s="59" t="s">
        <v>102</v>
      </c>
      <c r="AU1" s="59" t="s">
        <v>103</v>
      </c>
      <c r="AV1" s="59" t="s">
        <v>104</v>
      </c>
      <c r="AW1" s="59" t="s">
        <v>105</v>
      </c>
      <c r="AX1" s="59" t="s">
        <v>106</v>
      </c>
      <c r="AY1" s="59" t="s">
        <v>107</v>
      </c>
      <c r="AZ1" s="59" t="s">
        <v>108</v>
      </c>
      <c r="BA1" s="59" t="s">
        <v>109</v>
      </c>
      <c r="BB1" s="59" t="s">
        <v>14</v>
      </c>
      <c r="BC1" s="59" t="s">
        <v>15</v>
      </c>
      <c r="BD1" s="59" t="s">
        <v>285</v>
      </c>
      <c r="BE1" s="59" t="s">
        <v>110</v>
      </c>
      <c r="BF1" s="59" t="s">
        <v>111</v>
      </c>
      <c r="BG1" s="59" t="s">
        <v>112</v>
      </c>
      <c r="BH1" s="59" t="s">
        <v>113</v>
      </c>
      <c r="BI1" s="59" t="s">
        <v>114</v>
      </c>
      <c r="BJ1" s="59" t="s">
        <v>115</v>
      </c>
      <c r="BK1" s="59" t="s">
        <v>116</v>
      </c>
      <c r="BL1" s="59" t="s">
        <v>117</v>
      </c>
      <c r="BM1" s="59" t="s">
        <v>118</v>
      </c>
      <c r="BN1" s="59" t="s">
        <v>39</v>
      </c>
      <c r="BO1" s="59" t="s">
        <v>35</v>
      </c>
      <c r="BP1" s="59" t="s">
        <v>119</v>
      </c>
      <c r="BQ1" s="59" t="s">
        <v>120</v>
      </c>
      <c r="BR1" s="59" t="s">
        <v>121</v>
      </c>
      <c r="BS1" s="59" t="s">
        <v>122</v>
      </c>
      <c r="BT1" s="59" t="s">
        <v>123</v>
      </c>
      <c r="BU1" s="59" t="s">
        <v>124</v>
      </c>
      <c r="BV1" s="59" t="s">
        <v>125</v>
      </c>
      <c r="BW1" s="59" t="s">
        <v>126</v>
      </c>
      <c r="BX1" s="59" t="s">
        <v>36</v>
      </c>
      <c r="BY1" s="59" t="s">
        <v>37</v>
      </c>
      <c r="BZ1" s="59" t="s">
        <v>129</v>
      </c>
      <c r="CA1" s="59" t="s">
        <v>130</v>
      </c>
      <c r="CB1" s="59" t="s">
        <v>131</v>
      </c>
      <c r="CC1" s="59" t="s">
        <v>132</v>
      </c>
      <c r="CD1" s="59" t="s">
        <v>133</v>
      </c>
      <c r="CE1" s="59" t="s">
        <v>134</v>
      </c>
      <c r="CF1" s="59" t="s">
        <v>135</v>
      </c>
      <c r="CG1" s="59" t="s">
        <v>136</v>
      </c>
      <c r="CH1" s="59" t="s">
        <v>137</v>
      </c>
      <c r="CI1" s="59" t="s">
        <v>138</v>
      </c>
      <c r="CJ1" s="59" t="s">
        <v>139</v>
      </c>
      <c r="CK1" s="59" t="s">
        <v>140</v>
      </c>
      <c r="CL1" s="59" t="s">
        <v>141</v>
      </c>
      <c r="CM1" s="59" t="s">
        <v>142</v>
      </c>
      <c r="CN1" s="59" t="s">
        <v>143</v>
      </c>
      <c r="CO1" s="59" t="s">
        <v>144</v>
      </c>
      <c r="CP1" s="59" t="s">
        <v>145</v>
      </c>
      <c r="CQ1" s="59" t="s">
        <v>146</v>
      </c>
      <c r="CR1" s="59" t="s">
        <v>147</v>
      </c>
      <c r="CS1" s="59" t="s">
        <v>148</v>
      </c>
      <c r="CT1" s="59" t="s">
        <v>149</v>
      </c>
      <c r="CU1" s="59" t="s">
        <v>150</v>
      </c>
      <c r="CV1" s="59" t="s">
        <v>151</v>
      </c>
      <c r="CW1" s="59" t="s">
        <v>152</v>
      </c>
      <c r="CX1" s="59" t="s">
        <v>153</v>
      </c>
      <c r="CY1" s="59" t="s">
        <v>154</v>
      </c>
      <c r="CZ1" s="59" t="s">
        <v>155</v>
      </c>
      <c r="DA1" s="59" t="s">
        <v>156</v>
      </c>
      <c r="DB1" s="59" t="s">
        <v>157</v>
      </c>
      <c r="DC1" s="59" t="s">
        <v>158</v>
      </c>
      <c r="DD1" s="59" t="s">
        <v>159</v>
      </c>
      <c r="DE1" s="59" t="s">
        <v>160</v>
      </c>
      <c r="DF1" s="59" t="s">
        <v>161</v>
      </c>
      <c r="DG1" s="59" t="s">
        <v>162</v>
      </c>
      <c r="DH1" s="59" t="s">
        <v>163</v>
      </c>
      <c r="DI1" s="59" t="s">
        <v>164</v>
      </c>
      <c r="DJ1" s="59" t="s">
        <v>165</v>
      </c>
      <c r="DK1" s="59" t="s">
        <v>166</v>
      </c>
    </row>
    <row r="2" spans="1:115" s="102" customFormat="1">
      <c r="A2" s="102">
        <f>VALUE(' Boletín de Inscripción '!AA25)</f>
        <v>0</v>
      </c>
      <c r="B2" s="102">
        <f>VALUE(' Boletín de Inscripción '!AE25)</f>
        <v>0</v>
      </c>
      <c r="C2" s="102">
        <f>B2</f>
        <v>0</v>
      </c>
      <c r="D2" s="102" t="str">
        <f>IF(' Boletín de Inscripción '!D39="","",IF(LEN(' Boletín de Inscripción '!D39)&gt;50,PROPER(LEFT(' Boletín de Inscripción '!D39,50)),PROPER(' Boletín de Inscripción '!D39)))</f>
        <v/>
      </c>
      <c r="G2" s="102" t="str">
        <f>D2&amp;" "&amp;E2&amp;" "&amp;F2</f>
        <v xml:space="preserve">  </v>
      </c>
      <c r="H2" s="102" t="str">
        <f>IF(' Boletín de Inscripción '!J43="","",UPPER(LEFT(' Boletín de Inscripción '!J43,1)))</f>
        <v/>
      </c>
      <c r="I2" s="102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02" t="str">
        <f>IF(' Boletín de Inscripción '!R43,"",IF(LEN(DNICIFCONCURSANTE)&gt;20,UPPER(LEFT("DNICIRCONCURSANTE",20)),UPPER(DNICIFCONCURSANTE)))</f>
        <v/>
      </c>
      <c r="K2" s="102" t="str">
        <f>IF(' Boletín de Inscripción '!D41="","",IF(LEN(' Boletín de Inscripción '!D41)&gt;40,PROPER(LEFT(' Boletín de Inscripción '!D41,40)),PROPER(' Boletín de Inscripción '!D41)))</f>
        <v/>
      </c>
      <c r="L2" s="102" t="str">
        <f>IF(' Boletín de Inscripción '!Q41="","",IF(LEN(' Boletín de Inscripción '!Q41)&gt;10,LEFT(' Boletín de Inscripción '!Q41,10),' Boletín de Inscripción '!Q41))</f>
        <v/>
      </c>
      <c r="M2" s="102" t="str">
        <f>IF(' Boletín de Inscripción '!V41="","",IF(LEN(' Boletín de Inscripción '!V41)&gt;25,PROPER(LEFT(' Boletín de Inscripción '!V41,25)),PROPER(' Boletín de Inscripción '!V41)))</f>
        <v/>
      </c>
      <c r="N2" s="102" t="str">
        <f>IF(' Boletín de Inscripción '!D43="","",IF(LEN(' Boletín de Inscripción '!D43)&gt;25,UPPER(LEFT(' Boletín de Inscripción '!D43,25)),UPPER(' Boletín de Inscripción '!D43)))</f>
        <v/>
      </c>
      <c r="O2" s="102" t="str">
        <f>IF(' Boletín de Inscripción '!D45="","",IF(LEN(' Boletín de Inscripción '!D45)&gt;15,LEFT(' Boletín de Inscripción '!D45,15),' Boletín de Inscripción '!D45))</f>
        <v/>
      </c>
      <c r="P2" s="102" t="str">
        <f>IF(' Boletín de Inscripción '!I45="","",IF(LEN(' Boletín de Inscripción '!I45)&gt;15,LEFT(' Boletín de Inscripción '!I45,15),' Boletín de Inscripción '!I45))</f>
        <v/>
      </c>
      <c r="Q2" s="102" t="str">
        <f>IF(' Boletín de Inscripción '!N45="","",IF(LEN(' Boletín de Inscripción '!N45)&gt;15,LEFT(' Boletín de Inscripción '!N45,15),' Boletín de Inscripción '!N45))</f>
        <v/>
      </c>
      <c r="R2" s="102" t="str">
        <f>IF(' Boletín de Inscripción '!V45="","",IF(LEN(' Boletín de Inscripción '!V45)&gt;30,LEFT(' Boletín de Inscripción '!V45,30),' Boletín de Inscripción '!V45))</f>
        <v/>
      </c>
      <c r="S2" s="102" t="str">
        <f>IF(' Boletín de Inscripción '!V48="","",IF(LEN(' Boletín de Inscripción '!V48)&gt;25,PROPER(LEFT(' Boletín de Inscripción '!V48,25)),PROPER(' Boletín de Inscripción '!V48)))</f>
        <v/>
      </c>
      <c r="T2" s="102" t="str">
        <f>IF(' Boletín de Inscripción '!D48="","",IF(LEN(' Boletín de Inscripción '!D48)&gt;25,UPPER(LEFT(' Boletín de Inscripción '!D48,25)),UPPER(' Boletín de Inscripción '!D48)))</f>
        <v/>
      </c>
      <c r="U2" s="102" t="str">
        <f>IF(' Boletín de Inscripción '!L48="","",IF(LEN(' Boletín de Inscripción '!L48)&gt;25,UPPER(LEFT(' Boletín de Inscripción '!L48,25)),UPPER(' Boletín de Inscripción '!L48)))</f>
        <v/>
      </c>
      <c r="V2" s="102" t="str">
        <f>S2&amp;" "&amp;T2&amp;" "&amp;U2</f>
        <v xml:space="preserve">  </v>
      </c>
      <c r="W2" s="102" t="str">
        <f>IF(' Boletín de Inscripción '!J52="","",UPPER(LEFT(' Boletín de Inscripción '!J52,1)))</f>
        <v/>
      </c>
      <c r="X2" s="102" t="str">
        <f>IF(' Boletín de Inscripción '!Y52="","",IF(LEN(' Boletín de Inscripción '!Y52)&gt;20,UPPER(LEFT(' Boletín de Inscripción '!Y52,20)),UPPER(' Boletín de Inscripción '!Y52)))</f>
        <v/>
      </c>
      <c r="Y2" s="102" t="str">
        <f>IF(' Boletín de Inscripción '!Q52="","",IF(LEN(' Boletín de Inscripción '!Q52)&gt;20,UPPER(LEFT(' Boletín de Inscripción '!Q52,20)),UPPER(' Boletín de Inscripción '!Q52)))</f>
        <v/>
      </c>
      <c r="Z2" s="102" t="str">
        <f>IF(' Boletín de Inscripción '!D50="","",IF(LEN(' Boletín de Inscripción '!D50)&gt;40,PROPER(LEFT(' Boletín de Inscripción '!D50,40)),PROPER(' Boletín de Inscripción '!D50)))</f>
        <v/>
      </c>
      <c r="AA2" s="102" t="str">
        <f>IF(' Boletín de Inscripción '!Q50="","",IF(LEN(' Boletín de Inscripción '!Q50)&gt;10,LEFT(' Boletín de Inscripción '!Q50,10),' Boletín de Inscripción '!Q50))</f>
        <v/>
      </c>
      <c r="AB2" s="102" t="str">
        <f>IF(' Boletín de Inscripción '!V50="","",IF(LEN(' Boletín de Inscripción '!V50)&gt;25,PROPER(LEFT(' Boletín de Inscripción '!V50,25)),PROPER(' Boletín de Inscripción '!V50)))</f>
        <v/>
      </c>
      <c r="AC2" s="102" t="str">
        <f>IF(' Boletín de Inscripción '!D52="","",IF(LEN(' Boletín de Inscripción '!D52)&gt;25,UPPER(LEFT(' Boletín de Inscripción '!D52,25)),UPPER(' Boletín de Inscripción '!D52)))</f>
        <v/>
      </c>
      <c r="AD2" s="102" t="str">
        <f>IF(' Boletín de Inscripción '!D54="","",IF(LEN(' Boletín de Inscripción '!D54)&gt;15,LEFT(' Boletín de Inscripción '!D54,15),' Boletín de Inscripción '!D54))</f>
        <v/>
      </c>
      <c r="AE2" s="102" t="str">
        <f>IF(' Boletín de Inscripción '!I54="","",IF(LEN(' Boletín de Inscripción '!I54)&gt;15,LEFT(' Boletín de Inscripción '!I54,15),' Boletín de Inscripción '!I54))</f>
        <v/>
      </c>
      <c r="AF2" s="102" t="str">
        <f>IF(' Boletín de Inscripción '!N54="","",IF(LEN(' Boletín de Inscripción '!N54)&gt;15,LEFT(' Boletín de Inscripción '!N54,15),' Boletín de Inscripción '!N54))</f>
        <v/>
      </c>
      <c r="AG2" s="102" t="str">
        <f>IF(' Boletín de Inscripción '!V54="","",IF(LEN(' Boletín de Inscripción '!V54)&gt;30,LEFT(' Boletín de Inscripción '!V54,30),' Boletín de Inscripción '!V54))</f>
        <v/>
      </c>
      <c r="AH2" s="102" t="str">
        <f>IF(' Boletín de Inscripción '!V57="","",IF(LEN(' Boletín de Inscripción '!V57)&gt;25,PROPER(LEFT(' Boletín de Inscripción '!V57,25)),PROPER(' Boletín de Inscripción '!V57)))</f>
        <v/>
      </c>
      <c r="AI2" s="102" t="str">
        <f>IF(' Boletín de Inscripción '!D57="","",IF(LEN(' Boletín de Inscripción '!D57)&gt;25,UPPER(LEFT(' Boletín de Inscripción '!D57,25)),UPPER(' Boletín de Inscripción '!D57)))</f>
        <v/>
      </c>
      <c r="AJ2" s="102" t="str">
        <f>IF(' Boletín de Inscripción '!L57="","",IF(LEN(' Boletín de Inscripción '!L57)&gt;25,UPPER(LEFT(' Boletín de Inscripción '!L57,25)),UPPER(' Boletín de Inscripción '!L57)))</f>
        <v/>
      </c>
      <c r="AK2" s="102" t="str">
        <f>AH2&amp;" "&amp;AI2&amp;" "&amp;AJ2</f>
        <v xml:space="preserve">  </v>
      </c>
      <c r="AL2" s="102" t="str">
        <f>IF( ' Boletín de Inscripción '!J61="","",UPPER(LEFT(' Boletín de Inscripción '!J61,1)))</f>
        <v/>
      </c>
      <c r="AM2" s="102" t="str">
        <f>IF(' Boletín de Inscripción '!Y61="","",IF(LEN(' Boletín de Inscripción '!Y61)&gt;20,UPPER(LEFT(' Boletín de Inscripción '!Y61,20)),UPPER(' Boletín de Inscripción '!Y61)))</f>
        <v/>
      </c>
      <c r="AN2" s="102" t="str">
        <f>IF(' Boletín de Inscripción '!Q61="","",IF(LEN(' Boletín de Inscripción '!Q61)&gt;20,UPPER(LEFT(' Boletín de Inscripción '!Q61,20)),UPPER(' Boletín de Inscripción '!Q61)))</f>
        <v/>
      </c>
      <c r="AO2" s="102" t="str">
        <f>IF(' Boletín de Inscripción '!D59="","",IF(LEN(' Boletín de Inscripción '!D59)&gt;40,PROPER(LEFT(' Boletín de Inscripción '!D59,40)),PROPER(' Boletín de Inscripción '!D59)))</f>
        <v/>
      </c>
      <c r="AP2" s="102" t="str">
        <f>IF(' Boletín de Inscripción '!Q59="","",IF(LEN(' Boletín de Inscripción '!Q59)&gt;10,LEFT(' Boletín de Inscripción '!Q59,10),' Boletín de Inscripción '!Q59))</f>
        <v/>
      </c>
      <c r="AQ2" s="102" t="str">
        <f>IF(' Boletín de Inscripción '!V59="","",IF(LEN(' Boletín de Inscripción '!V59)&gt;25,PROPER(LEFT(' Boletín de Inscripción '!V59,25)),PROPER(' Boletín de Inscripción '!V59)))</f>
        <v/>
      </c>
      <c r="AR2" s="102" t="str">
        <f>IF(' Boletín de Inscripción '!D61="","",IF(LEN(' Boletín de Inscripción '!D61)&gt;25,UPPER(LEFT(' Boletín de Inscripción '!D61,25)),UPPER(' Boletín de Inscripción '!D61)))</f>
        <v/>
      </c>
      <c r="AS2" s="102" t="str">
        <f>IF(' Boletín de Inscripción '!D63="","",IF(LEN(' Boletín de Inscripción '!D63)&gt;15,LEFT(' Boletín de Inscripción '!D63,15),' Boletín de Inscripción '!D63))</f>
        <v/>
      </c>
      <c r="AT2" s="102" t="str">
        <f>IF(' Boletín de Inscripción '!I63="","",IF(LEN(' Boletín de Inscripción '!I63)&gt;15,LEFT(' Boletín de Inscripción '!I63,15),' Boletín de Inscripción '!I63))</f>
        <v/>
      </c>
      <c r="AU2" s="102" t="str">
        <f>IF(' Boletín de Inscripción '!N63="","",IF(LEN(' Boletín de Inscripción '!N63)&gt;15,LEFT(' Boletín de Inscripción '!N63,15),' Boletín de Inscripción '!N63))</f>
        <v/>
      </c>
      <c r="AV2" s="102" t="str">
        <f>IF(' Boletín de Inscripción '!V63="","",IF(LEN(' Boletín de Inscripción '!V63)&gt;30,LEFT(' Boletín de Inscripción '!V63,30),' Boletín de Inscripción '!V63))</f>
        <v/>
      </c>
      <c r="AW2" s="102" t="str">
        <f>IF(' Boletín de Inscripción '!C68="","",IF(LEN(' Boletín de Inscripción '!C68)&gt;25,PROPER(LEFT(' Boletín de Inscripción '!C68,25)),PROPER(' Boletín de Inscripción '!C68)))</f>
        <v/>
      </c>
      <c r="AX2" s="102" t="str">
        <f>IF(' Boletín de Inscripción '!C70="","",IF(LEN(' Boletín de Inscripción '!C70)&gt;25,UPPER(LEFT(' Boletín de Inscripción '!C70,25)),UPPER(' Boletín de Inscripción '!C70)))</f>
        <v/>
      </c>
      <c r="AY2" s="102" t="str">
        <f>IF(' Boletín de Inscripción '!J74="","",IF(LEN(' Boletín de Inscripción '!J74)&gt;25,UPPER(LEFT(' Boletín de Inscripción '!J74,25)),UPPER(' Boletín de Inscripción '!J74)))</f>
        <v/>
      </c>
      <c r="AZ2" s="104" t="str">
        <f>IF(' Boletín de Inscripción '!C74="","",IF(LEN(' Boletín de Inscripción '!C74)&gt;25,UPPER(LEFT(' Boletín de Inscripción '!C74,25)),UPPER(' Boletín de Inscripción '!C74)))</f>
        <v>0</v>
      </c>
      <c r="BA2" s="102" t="str">
        <f>IF(' Boletín de Inscripción '!J68="","",IF(LEN(' Boletín de Inscripción '!J68)&gt;25,UPPER(LEFT(' Boletín de Inscripción '!J68,25)),UPPER(' Boletín de Inscripción '!J68)))</f>
        <v/>
      </c>
      <c r="BB2" s="102" t="str">
        <f>IF(' Boletín de Inscripción '!Z131="","",IF(LEN(' Boletín de Inscripción '!Z131)&gt;3,UPPER(LEFT(' Boletín de Inscripción '!Z131,5)),UPPER(' Boletín de Inscripción '!Z131)))</f>
        <v xml:space="preserve">   </v>
      </c>
      <c r="BC2" s="102">
        <f>IF(' Boletín de Inscripción '!W72="","",IF(LEN(' Boletín de Inscripción '!W72)&gt;3,LEFT(' Boletín de Inscripción '!W72,10),' Boletín de Inscripción '!W72))</f>
        <v>0</v>
      </c>
      <c r="BD2" s="102" t="str">
        <f>IF(' Boletín de Inscripción '!Q69="","",IF(LEN(' Boletín de Inscripción '!Q69)&gt;3,LEFT(' Boletín de Inscripción '!Q69,25),' Boletín de Inscripción '!Q69))</f>
        <v xml:space="preserve"> </v>
      </c>
      <c r="BE2" s="102" t="e">
        <f>IF(Trofeo1=TRUE,"SI","NO")</f>
        <v>#REF!</v>
      </c>
      <c r="BF2" s="102" t="e">
        <f>IF(Trofeo2=TRUE,"SI","NO")</f>
        <v>#REF!</v>
      </c>
      <c r="BG2" s="102" t="e">
        <f>IF(Trofeo3=TRUE,"SI","NO")</f>
        <v>#REF!</v>
      </c>
      <c r="BH2" s="102" t="e">
        <f>IF(Trofeo4=TRUE,"SI","NO")</f>
        <v>#REF!</v>
      </c>
      <c r="BI2" s="102" t="e">
        <f>IF(Trofeo5=TRUE,"SI","NO")</f>
        <v>#REF!</v>
      </c>
      <c r="BJ2" s="102" t="e">
        <f>IF(Trofeo6=TRUE,"SI","NO")</f>
        <v>#REF!</v>
      </c>
      <c r="BK2" s="102" t="str">
        <f>IF(Trofeo7=TRUE,"SI","NO")</f>
        <v>NO</v>
      </c>
      <c r="BL2" s="102" t="str">
        <f>IF(Trofeo8=TRUE,"SI","NO")</f>
        <v>SI</v>
      </c>
      <c r="BM2" s="102" t="s">
        <v>127</v>
      </c>
      <c r="BN2" s="102" t="str">
        <f>IF(Publicidad=1,"SI","NO")</f>
        <v>SI</v>
      </c>
      <c r="BO2" s="102" t="str">
        <f>IF(Shakedown=TRUE,"SI","NO")</f>
        <v>NO</v>
      </c>
      <c r="BP2" s="105">
        <f ca="1">IF(' Boletín de Inscripción '!W25="",TODAY(),' Boletín de Inscripción '!V25)</f>
        <v>42974</v>
      </c>
      <c r="BQ2" s="106">
        <f ca="1">IF(' Boletín de Inscripción '!W28="",NOW(),' Boletín de Inscripción '!W28)</f>
        <v>42974.760913194441</v>
      </c>
      <c r="BR2" s="102" t="e">
        <f>IF(' Boletín de Inscripción '!#REF!="","",IF(LEN(' Boletín de Inscripción '!#REF!)&gt;61,PROPER(LEFT(' Boletín de Inscripción '!#REF!,61)),PROPER(' Boletín de Inscripción '!#REF!)))</f>
        <v>#REF!</v>
      </c>
      <c r="BS2" s="103" t="s">
        <v>128</v>
      </c>
      <c r="BT2" s="102" t="e">
        <f>IF(' Boletín de Inscripción '!#REF!="","",IF(LEN(' Boletín de Inscripción '!#REF!)&gt;1,UPPER(LEFT(' Boletín de Inscripción '!#REF!,1)),UPPER(' Boletín de Inscripción '!#REF!)))</f>
        <v>#REF!</v>
      </c>
      <c r="BU2" s="102" t="e">
        <f>IF(' Boletín de Inscripción '!#REF!="","",IF(LEN(' Boletín de Inscripción '!#REF!)&gt;1,LEFT(' Boletín de Inscripción '!#REF!,1),' Boletín de Inscripción '!#REF!))</f>
        <v>#REF!</v>
      </c>
      <c r="BV2" s="102" t="e">
        <f>IF(' Boletín de Inscripción '!#REF!="","",IF(LEN(' Boletín de Inscripción '!#REF!)&gt;1,UPPER(LEFT(' Boletín de Inscripción '!#REF!,1)),UPPER(' Boletín de Inscripción '!#REF!)))</f>
        <v>#REF!</v>
      </c>
      <c r="BW2" s="102" t="e">
        <f>IF(' Boletín de Inscripción '!#REF!="","",IF(LEN(' Boletín de Inscripción '!#REF!)&gt;1,LEFT(' Boletín de Inscripción '!#REF!,1),' Boletín de Inscripción '!#REF!))</f>
        <v>#REF!</v>
      </c>
      <c r="BX2" s="102" t="str">
        <f>IF(Ouvreur=TRUE,"SI","NO")</f>
        <v>NO</v>
      </c>
      <c r="BY2" s="102" t="str">
        <f>IF(Auxiliar=TRUE,"SI","NO")</f>
        <v>NO</v>
      </c>
      <c r="BZ2" s="102" t="e">
        <f>IF(NombreA1="","",IF(LEN(NombreA1)&gt;25,UPPER(LEFT(NombreA1,25)),UPPER(NombreA1)))</f>
        <v>#REF!</v>
      </c>
      <c r="CA2" s="102" t="e">
        <f>IF(PrimerApellidoA1="","",IF(LEN(PrimerApellidoA1)&gt;25,UPPER(LEFT(PrimerApellidoA1,25)),UPPER(PrimerApellidoA1)))</f>
        <v>#REF!</v>
      </c>
      <c r="CB2" s="102" t="e">
        <f>IF(SegundoApellidoA1="","",IF(LEN(SegundoApellidoA1)&gt;25,UPPER(LEFT(SegundoApellidoA1,25)),UPPER(SegundoApellidoA1)))</f>
        <v>#REF!</v>
      </c>
      <c r="CC2" s="102" t="e">
        <f>IF(DniCifA1="","",IF(LEN(DniCifA1)&gt;25,UPPER(LEFT(DniCifA1,25)),UPPER(DniCifA1)))</f>
        <v>#REF!</v>
      </c>
      <c r="CD2" s="102" t="e">
        <f>IF(LicenciaA1="","",IF(LEN(LicenciaA1)&gt;25,UPPER(LEFT(LicenciaA1,25)),UPPER(LicenciaA1)))</f>
        <v>#REF!</v>
      </c>
      <c r="CE2" s="102" t="e">
        <f>IF(NombreA2="","",IF(LEN(NombreA2)&gt;25,UPPER(LEFT(NombreA2,25)),UPPER(NombreA2)))</f>
        <v>#REF!</v>
      </c>
      <c r="CF2" s="102" t="e">
        <f>IF(PrimerApellidoA2="","",IF(LEN(PrimerApellidoA2)&gt;25,UPPER(LEFT(PrimerApellidoA2,25)),UPPER(PrimerApellidoA2)))</f>
        <v>#REF!</v>
      </c>
      <c r="CG2" s="102" t="e">
        <f>IF(SegundoApellidoA2="","",IF(LEN(SegundoApellidoA2)&gt;25,UPPER(LEFT(SegundoApellidoA2,25)),UPPER(SegundoApellidoA2)))</f>
        <v>#REF!</v>
      </c>
      <c r="CH2" s="102" t="e">
        <f>IF(DniCifA2="","",IF(LEN(DniCifA2)&gt;25,UPPER(LEFT(DniCifA2,25)),UPPER(DniCifA2)))</f>
        <v>#REF!</v>
      </c>
      <c r="CI2" s="102" t="e">
        <f>IF(LicenciaA2="","",IF(LEN(LicenciaA2)&gt;25,UPPER(LEFT(LicenciaA2,25)),UPPER(LicenciaA2)))</f>
        <v>#REF!</v>
      </c>
      <c r="CJ2" s="102" t="e">
        <f>IF(NombreR1="","",IF(LEN(NombreR1)&gt;25,UPPER(LEFT(NombreR1,25)),UPPER(NombreR1)))</f>
        <v>#REF!</v>
      </c>
      <c r="CK2" s="102" t="e">
        <f>IF(PrimerApellidoR1="","",IF(LEN(PrimerApellidoR1)&gt;25,UPPER(LEFT(PrimerApellidoR1,25)),UPPER(PrimerApellidoR1)))</f>
        <v>#REF!</v>
      </c>
      <c r="CL2" s="102" t="e">
        <f>IF(SegundoApellidoR1="","",IF(LEN(SegundoApellidoR1)&gt;25,UPPER(LEFT(SegundoApellidoR1,25)),UPPER(SegundoApellidoR1)))</f>
        <v>#REF!</v>
      </c>
      <c r="CM2" s="102" t="e">
        <f>IF(DniCifR1="","",IF(LEN(DniCifR1)&gt;25,UPPER(LEFT(DniCifR1,25)),UPPER(DniCifR1)))</f>
        <v>#REF!</v>
      </c>
      <c r="CN2" s="102" t="e">
        <f>IF(LicenciaR1="","",IF(LEN(LicenciaR1)&gt;25,UPPER(LEFT(LicenciaR1,25)),UPPER(LicenciaR1)))</f>
        <v>#REF!</v>
      </c>
      <c r="CO2" s="102" t="e">
        <f>IF(NombreR2="","",IF(LEN(NombreR2)&gt;25,UPPER(LEFT(NombreR2,25)),UPPER(NombreR2)))</f>
        <v>#REF!</v>
      </c>
      <c r="CP2" s="102" t="e">
        <f>IF(PrimerApellidoR2="","",IF(LEN(PrimerApellidoR2)&gt;25,UPPER(LEFT(PrimerApellidoR2,25)),UPPER(PrimerApellidoR2)))</f>
        <v>#REF!</v>
      </c>
      <c r="CQ2" s="102" t="e">
        <f>IF(SegundoApellidoR2="","",IF(LEN(SegundoApellidoR2)&gt;25,UPPER(LEFT(SegundoApellidoR2,25)),UPPER(SegundoApellidoR2)))</f>
        <v>#REF!</v>
      </c>
      <c r="CR2" s="102" t="e">
        <f>IF(DniCifR2="","",IF(LEN(DniCifR2)&gt;25,UPPER(LEFT(DniCifR2,25)),UPPER(DniCifR2)))</f>
        <v>#REF!</v>
      </c>
      <c r="CS2" s="102" t="e">
        <f>IF(LicenciaR2="","",IF(LEN(LicenciaR2)&gt;25,UPPER(LEFT(LicenciaR2,25)),UPPER(LicenciaR2)))</f>
        <v>#REF!</v>
      </c>
      <c r="CT2" s="102" t="e">
        <f>IF(NombreAux="","",IF(LEN(NombreAux)&gt;25,UPPER(LEFT(NombreAux,25)),UPPER(NombreAux)))</f>
        <v>#REF!</v>
      </c>
      <c r="CU2" s="102" t="e">
        <f>IF(PrimerApellidoAux="","",IF(LEN(PrimerApellidoAux)&gt;25,UPPER(LEFT(PrimerApellidoAux,25)),UPPER(PrimerApellidoAux)))</f>
        <v>#REF!</v>
      </c>
      <c r="CV2" s="102" t="e">
        <f>IF(SegundoApellidoAux="","",IF(LEN(SegundoApellidoAux)&gt;25,UPPER(LEFT(SegundoApellidoAux,25)),UPPER(SegundoApellidoAux)))</f>
        <v>#REF!</v>
      </c>
      <c r="CW2" s="102" t="e">
        <f>IF(DniCifAux="","",IF(LEN(DniCifAux)&gt;25,UPPER(LEFT(DniCifAux,25)),UPPER(DniCifAux)))</f>
        <v>#REF!</v>
      </c>
      <c r="CX2" s="102" t="e">
        <f>IF(LicenciaAux="","",IF(LEN(LicenciaAux)&gt;25,UPPER(LEFT(LicenciaAux,25)),UPPER(LicenciaAux)))</f>
        <v>#REF!</v>
      </c>
      <c r="CY2" s="102" t="e">
        <f>IF(NombreO1="","",IF(LEN(NombreO1)&gt;25,UPPER(LEFT(NombreO1,25)),UPPER(NombreO1)))</f>
        <v>#REF!</v>
      </c>
      <c r="CZ2" s="102" t="e">
        <f>IF(PrimerApellidoO1="","",IF(LEN(PrimerApellidoO1)&gt;25,UPPER(LEFT(PrimerApellidoO1,25)),UPPER(PrimerApellidoO1)))</f>
        <v>#REF!</v>
      </c>
      <c r="DA2" s="102" t="e">
        <f>IF(SegundoApellidoO1="","",IF(LEN(SegundoApellidoO1)&gt;25,UPPER(LEFT(SegundoApellidoO1,25)),UPPER(SegundoApellidoO1)))</f>
        <v>#REF!</v>
      </c>
      <c r="DB2" s="102" t="e">
        <f>IF(DniCifO1="","",IF(LEN(DniCifO1)&gt;25,UPPER(LEFT(DniCifO1,25)),UPPER(DniCifO1)))</f>
        <v>#REF!</v>
      </c>
      <c r="DC2" s="102" t="e">
        <f>IF(LicenciaO1="","",IF(LEN(LicenciaO1)&gt;25,UPPER(LEFT(LicenciaO1,25)),UPPER(LicenciaO1)))</f>
        <v>#REF!</v>
      </c>
      <c r="DD2" s="102" t="e">
        <f>IF(NombreO2="","",IF(LEN(NombreO2)&gt;25,UPPER(LEFT(NombreO2,25)),UPPER(NombreO2)))</f>
        <v>#REF!</v>
      </c>
      <c r="DE2" s="102" t="e">
        <f>IF(PrimerApellidoO2="","",IF(LEN(PrimerApellidoO2)&gt;25,UPPER(LEFT(PrimerApellidoO2,25)),UPPER(PrimerApellidoO2)))</f>
        <v>#REF!</v>
      </c>
      <c r="DF2" s="102" t="e">
        <f>IF(SegundoApellidoO2="","",IF(LEN(SegundoApellidoO2)&gt;25,UPPER(LEFT(SegundoApellidoO2,25)),UPPER(SegundoApellidoO2)))</f>
        <v>#REF!</v>
      </c>
      <c r="DG2" s="102" t="e">
        <f>IF(DniCifO2="","",IF(LEN(DniCifO2)&gt;25,UPPER(LEFT(DniCifO2,25)),UPPER(DniCifO2)))</f>
        <v>#REF!</v>
      </c>
      <c r="DH2" s="102" t="e">
        <f>IF(LicenciaO2="","",IF(LEN(LicenciaO2)&gt;25,UPPER(LEFT(LicenciaO2,25)),UPPER(LicenciaO2)))</f>
        <v>#REF!</v>
      </c>
      <c r="DI2" s="102" t="e">
        <f>IF(MarcaOuvreur="","",IF(LEN(MarcaOuvreur)&gt;25,UPPER(LEFT(MarcaOuvreur,25)),UPPER(MarcaOuvreur)))</f>
        <v>#REF!</v>
      </c>
      <c r="DJ2" s="102" t="e">
        <f>IF(ModeloOuvreur="","",IF(LEN(ModeloOuvreur)&gt;25,PROPER(LEFT(ModeloOuvreur,25)),PROPER(ModeloOuvreur)))</f>
        <v>#REF!</v>
      </c>
      <c r="DK2" s="102" t="e">
        <f>IF(MatriculaOuvreur="","",IF(LEN(MatriculaOuvreur)&gt;25,UPPER(LEFT(MatriculaOuvreur,25)),UPPER(MatriculaOuvreur)))</f>
        <v>#REF!</v>
      </c>
    </row>
    <row r="3" spans="1:115">
      <c r="I3" s="101"/>
    </row>
  </sheetData>
  <phoneticPr fontId="23" type="noConversion"/>
  <pageMargins left="0.75" right="0.75" top="1" bottom="1" header="0" footer="0"/>
  <pageSetup paperSize="9" orientation="portrait" r:id="rId1"/>
  <headerFooter alignWithMargins="0"/>
  <cellWatches>
    <cellWatch r="I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enableFormatConditionsCalculation="0">
    <tabColor indexed="21"/>
    <pageSetUpPr autoPageBreaks="0"/>
  </sheetPr>
  <dimension ref="A1:FG29"/>
  <sheetViews>
    <sheetView showOutlineSymbols="0" topLeftCell="C1" zoomScale="168" zoomScaleNormal="168" zoomScalePageLayoutView="168" workbookViewId="0">
      <selection activeCell="D3" sqref="D3"/>
    </sheetView>
  </sheetViews>
  <sheetFormatPr baseColWidth="10" defaultColWidth="0" defaultRowHeight="0" customHeight="1" zeroHeight="1"/>
  <cols>
    <col min="1" max="1" width="4" style="23" hidden="1" customWidth="1"/>
    <col min="2" max="2" width="5.7109375" style="19" hidden="1" customWidth="1"/>
    <col min="3" max="3" width="9.7109375" style="19" customWidth="1"/>
    <col min="4" max="4" width="13.7109375" style="19" customWidth="1"/>
    <col min="5" max="5" width="9.7109375" style="19" customWidth="1"/>
    <col min="6" max="6" width="13.7109375" style="19" customWidth="1"/>
    <col min="7" max="8" width="8.7109375" style="19" customWidth="1"/>
    <col min="9" max="15" width="4.7109375" style="19" customWidth="1"/>
    <col min="16" max="16" width="3.7109375" style="24" hidden="1" customWidth="1"/>
    <col min="17" max="17" width="4.140625" style="24" hidden="1" customWidth="1"/>
    <col min="18" max="26" width="11.42578125" style="24" hidden="1" customWidth="1"/>
    <col min="27" max="31" width="11.42578125" style="25" hidden="1" customWidth="1"/>
    <col min="32" max="162" width="11.42578125" style="23" hidden="1" customWidth="1"/>
    <col min="163" max="163" width="7.7109375" style="23" hidden="1" customWidth="1"/>
    <col min="164" max="16384" width="11.42578125" style="23" hidden="1"/>
  </cols>
  <sheetData>
    <row r="1" spans="1:16" ht="10.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8.25" customHeight="1">
      <c r="A2" s="38"/>
      <c r="B2" s="37"/>
      <c r="C2" s="15"/>
      <c r="D2" s="15"/>
      <c r="E2" s="612" t="s">
        <v>333</v>
      </c>
      <c r="F2" s="612"/>
      <c r="G2" s="612"/>
      <c r="H2" s="612"/>
      <c r="I2" s="612"/>
      <c r="J2" s="612"/>
      <c r="K2" s="612"/>
      <c r="L2" s="612"/>
      <c r="M2" s="612"/>
      <c r="N2" s="612"/>
      <c r="O2" s="613"/>
      <c r="P2" s="39"/>
    </row>
    <row r="3" spans="1:16" ht="60" customHeight="1">
      <c r="A3" s="38"/>
      <c r="B3" s="616"/>
      <c r="C3" s="617"/>
      <c r="D3" s="31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5"/>
      <c r="P3" s="39"/>
    </row>
    <row r="4" spans="1:16" ht="6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0"/>
    </row>
    <row r="5" spans="1:16" ht="27" customHeight="1">
      <c r="A5" s="38"/>
      <c r="B5" s="618" t="s">
        <v>50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20"/>
      <c r="P5" s="39"/>
    </row>
    <row r="6" spans="1:16" ht="5.25" customHeight="1">
      <c r="A6" s="38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39"/>
    </row>
    <row r="7" spans="1:16" ht="6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0"/>
    </row>
    <row r="8" spans="1:16" ht="15" hidden="1" customHeight="1">
      <c r="A8" s="38"/>
      <c r="B8" s="32"/>
      <c r="C8" s="34">
        <v>4</v>
      </c>
      <c r="D8" s="176">
        <f>VLOOKUP(C8,' Datos de Organizadores '!A3:P11,12)</f>
        <v>43008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2"/>
      <c r="P8" s="39"/>
    </row>
    <row r="9" spans="1:16" ht="18" customHeight="1">
      <c r="A9" s="38"/>
      <c r="B9" s="32"/>
      <c r="C9" s="621" t="s">
        <v>27</v>
      </c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3"/>
      <c r="O9" s="32"/>
      <c r="P9" s="39"/>
    </row>
    <row r="10" spans="1:16" ht="24.6" customHeight="1">
      <c r="A10" s="38"/>
      <c r="B10" s="618" t="str">
        <f>VLOOKUP(C8,' Datos de Organizadores '!A3:J19,2)</f>
        <v>III - RALLYCRONO CIUDAD DE ENIX</v>
      </c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20"/>
      <c r="P10" s="39"/>
    </row>
    <row r="11" spans="1:16" ht="6" customHeight="1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39"/>
    </row>
    <row r="12" spans="1:16" ht="18" customHeight="1">
      <c r="A12" s="38"/>
      <c r="B12" s="32"/>
      <c r="C12" s="627" t="s">
        <v>25</v>
      </c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32"/>
      <c r="P12" s="39"/>
    </row>
    <row r="13" spans="1:16" ht="18" customHeight="1">
      <c r="A13" s="38"/>
      <c r="B13" s="630" t="s">
        <v>47</v>
      </c>
      <c r="C13" s="36" t="s">
        <v>44</v>
      </c>
      <c r="D13" s="629" t="str">
        <f>VLOOKUP(C8,' Datos de Organizadores '!A3:J11,3)</f>
        <v>C.D. HEREJE COMPETICIÓN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39"/>
    </row>
    <row r="14" spans="1:16" ht="18" customHeight="1">
      <c r="A14" s="38"/>
      <c r="B14" s="630"/>
      <c r="C14" s="36" t="s">
        <v>2</v>
      </c>
      <c r="D14" s="629" t="str">
        <f>VLOOKUP(C8,' Datos de Organizadores '!A3:J11,4)</f>
        <v>C/ Osa Mayor 4</v>
      </c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39"/>
    </row>
    <row r="15" spans="1:16" ht="18" customHeight="1">
      <c r="A15" s="38"/>
      <c r="B15" s="630"/>
      <c r="C15" s="36" t="s">
        <v>45</v>
      </c>
      <c r="D15" s="163" t="str">
        <f>VLOOKUP(C8,' Datos de Organizadores '!A3:J11,5)</f>
        <v>04009</v>
      </c>
      <c r="E15" s="164" t="s">
        <v>23</v>
      </c>
      <c r="F15" s="631" t="str">
        <f>VLOOKUP(C8,' Datos de Organizadores '!A3:J11,6)</f>
        <v>Almeria</v>
      </c>
      <c r="G15" s="632"/>
      <c r="H15" s="632"/>
      <c r="I15" s="632"/>
      <c r="J15" s="632"/>
      <c r="K15" s="632"/>
      <c r="L15" s="632"/>
      <c r="M15" s="632"/>
      <c r="N15" s="632"/>
      <c r="O15" s="633"/>
      <c r="P15" s="39"/>
    </row>
    <row r="16" spans="1:16" ht="18" customHeight="1">
      <c r="A16" s="38"/>
      <c r="B16" s="630"/>
      <c r="C16" s="36" t="s">
        <v>30</v>
      </c>
      <c r="D16" s="634" t="str">
        <f>IF(VLOOKUP($C$8,' Datos de Organizadores '!$A$3:$J$11,7)&lt;&gt;0,"("&amp;(VLOOKUP($C$8,' Datos de Organizadores '!$A$3:$J$11,7)&amp;")"),"")</f>
        <v>(ALMERIA)</v>
      </c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39"/>
    </row>
    <row r="17" spans="1:16" ht="18" customHeight="1">
      <c r="A17" s="38"/>
      <c r="B17" s="630"/>
      <c r="C17" s="36" t="s">
        <v>19</v>
      </c>
      <c r="D17" s="35" t="str">
        <f>VLOOKUP(C8,' Datos de Organizadores '!A3:J11,8)</f>
        <v>696979000 </v>
      </c>
      <c r="E17" s="165" t="s">
        <v>283</v>
      </c>
      <c r="F17" s="35">
        <f>VLOOKUP(C8,' Datos de Organizadores '!A3:J11,9)</f>
        <v>0</v>
      </c>
      <c r="G17" s="165" t="s">
        <v>20</v>
      </c>
      <c r="H17" s="635" t="str">
        <f>VLOOKUP($C$8,' Datos de Organizadores '!$A$3:$J$19,10)</f>
        <v>herejecompeticion@gmail.com</v>
      </c>
      <c r="I17" s="636"/>
      <c r="J17" s="636"/>
      <c r="K17" s="636"/>
      <c r="L17" s="636"/>
      <c r="M17" s="636"/>
      <c r="N17" s="636"/>
      <c r="O17" s="636"/>
      <c r="P17" s="39"/>
    </row>
    <row r="18" spans="1:16" ht="6" customHeight="1">
      <c r="A18" s="38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9"/>
    </row>
    <row r="19" spans="1:16" ht="15.95" customHeight="1">
      <c r="A19" s="38"/>
      <c r="B19" s="32"/>
      <c r="C19" s="624" t="s">
        <v>17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6"/>
      <c r="O19" s="32"/>
      <c r="P19" s="39"/>
    </row>
    <row r="20" spans="1:16" ht="20.100000000000001" customHeight="1">
      <c r="A20" s="38"/>
      <c r="B20" s="611" t="s">
        <v>48</v>
      </c>
      <c r="C20" s="603" t="s">
        <v>18</v>
      </c>
      <c r="D20" s="603"/>
      <c r="E20" s="603"/>
      <c r="F20" s="603"/>
      <c r="G20" s="603"/>
      <c r="H20" s="603"/>
      <c r="I20" s="604"/>
      <c r="J20" s="592" t="s">
        <v>193</v>
      </c>
      <c r="K20" s="592"/>
      <c r="L20" s="592"/>
      <c r="M20" s="592" t="s">
        <v>194</v>
      </c>
      <c r="N20" s="592"/>
      <c r="O20" s="592"/>
      <c r="P20" s="39"/>
    </row>
    <row r="21" spans="1:16" ht="20.100000000000001" customHeight="1">
      <c r="A21" s="38"/>
      <c r="B21" s="611"/>
      <c r="C21" s="605" t="s">
        <v>228</v>
      </c>
      <c r="D21" s="606"/>
      <c r="E21" s="606"/>
      <c r="F21" s="606"/>
      <c r="G21" s="606"/>
      <c r="H21" s="606"/>
      <c r="I21" s="606"/>
      <c r="J21" s="593">
        <f>VLOOKUP(C8,' Datos de Organizadores '!A3:P11,15)</f>
        <v>200</v>
      </c>
      <c r="K21" s="594"/>
      <c r="L21" s="594"/>
      <c r="M21" s="593">
        <f>VLOOKUP(C8,' Datos de Organizadores '!A3:P11,16)</f>
        <v>250</v>
      </c>
      <c r="N21" s="594"/>
      <c r="O21" s="594"/>
      <c r="P21" s="39"/>
    </row>
    <row r="22" spans="1:16" ht="18" hidden="1" customHeight="1">
      <c r="A22" s="38"/>
      <c r="B22" s="611"/>
      <c r="C22" s="607" t="s">
        <v>46</v>
      </c>
      <c r="D22" s="607"/>
      <c r="E22" s="607"/>
      <c r="F22" s="607"/>
      <c r="G22" s="607"/>
      <c r="H22" s="607"/>
      <c r="I22" s="607"/>
      <c r="J22" s="593">
        <v>0</v>
      </c>
      <c r="K22" s="594"/>
      <c r="L22" s="594"/>
      <c r="M22" s="594"/>
      <c r="N22" s="594"/>
      <c r="O22" s="594"/>
      <c r="P22" s="39"/>
    </row>
    <row r="23" spans="1:16" ht="18" customHeight="1">
      <c r="A23" s="38"/>
      <c r="B23" s="611"/>
      <c r="C23" s="607" t="s">
        <v>280</v>
      </c>
      <c r="D23" s="607"/>
      <c r="E23" s="607"/>
      <c r="F23" s="607"/>
      <c r="G23" s="607"/>
      <c r="H23" s="607"/>
      <c r="I23" s="607"/>
      <c r="J23" s="595">
        <f>VLOOKUP(C8,' Datos de Organizadores '!A3:P11,15)</f>
        <v>200</v>
      </c>
      <c r="K23" s="595"/>
      <c r="L23" s="596"/>
      <c r="M23" s="599">
        <f>VLOOKUP(C8,' Datos de Organizadores '!A3:P11,14)</f>
        <v>43008</v>
      </c>
      <c r="N23" s="595"/>
      <c r="O23" s="596"/>
      <c r="P23" s="39"/>
    </row>
    <row r="24" spans="1:16" ht="18" hidden="1" customHeight="1">
      <c r="A24" s="38"/>
      <c r="B24" s="611"/>
      <c r="C24" s="607"/>
      <c r="D24" s="607"/>
      <c r="E24" s="607"/>
      <c r="F24" s="607"/>
      <c r="G24" s="607"/>
      <c r="H24" s="607"/>
      <c r="I24" s="607"/>
      <c r="J24" s="610">
        <v>0</v>
      </c>
      <c r="K24" s="610"/>
      <c r="L24" s="593"/>
      <c r="M24" s="600"/>
      <c r="N24" s="601"/>
      <c r="O24" s="602"/>
      <c r="P24" s="39"/>
    </row>
    <row r="25" spans="1:16" ht="6.75" customHeight="1">
      <c r="A25" s="38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39"/>
    </row>
    <row r="26" spans="1:16" ht="20.100000000000001" customHeight="1">
      <c r="A26" s="38"/>
      <c r="B26" s="608" t="s">
        <v>49</v>
      </c>
      <c r="C26" s="609"/>
      <c r="D26" s="609"/>
      <c r="E26" s="609"/>
      <c r="F26" s="609"/>
      <c r="G26" s="609"/>
      <c r="H26" s="60" t="s">
        <v>276</v>
      </c>
      <c r="I26" s="597" t="s">
        <v>279</v>
      </c>
      <c r="J26" s="598"/>
      <c r="K26" s="61" t="s">
        <v>278</v>
      </c>
      <c r="L26" s="597" t="s">
        <v>277</v>
      </c>
      <c r="M26" s="598"/>
      <c r="N26" s="598"/>
      <c r="O26" s="598"/>
      <c r="P26" s="39"/>
    </row>
    <row r="27" spans="1:16" ht="14.1" customHeight="1">
      <c r="A27" s="3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/>
    </row>
    <row r="28" spans="1:16" ht="14.1" customHeight="1">
      <c r="A28" s="3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9"/>
    </row>
    <row r="29" spans="1:16" ht="14.1" customHeight="1">
      <c r="A29" s="3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9"/>
    </row>
  </sheetData>
  <sheetProtection password="DE27" sheet="1" objects="1" scenarios="1"/>
  <mergeCells count="32">
    <mergeCell ref="J21:L21"/>
    <mergeCell ref="M21:O21"/>
    <mergeCell ref="B20:B24"/>
    <mergeCell ref="E2:O3"/>
    <mergeCell ref="B3:C3"/>
    <mergeCell ref="B5:O5"/>
    <mergeCell ref="C9:N9"/>
    <mergeCell ref="C19:N19"/>
    <mergeCell ref="C12:N12"/>
    <mergeCell ref="D14:O14"/>
    <mergeCell ref="B10:O10"/>
    <mergeCell ref="B13:B17"/>
    <mergeCell ref="D13:O13"/>
    <mergeCell ref="F15:O15"/>
    <mergeCell ref="D16:O16"/>
    <mergeCell ref="H17:O17"/>
    <mergeCell ref="M20:O20"/>
    <mergeCell ref="J22:L22"/>
    <mergeCell ref="J23:L23"/>
    <mergeCell ref="I26:J26"/>
    <mergeCell ref="L26:O26"/>
    <mergeCell ref="M23:O23"/>
    <mergeCell ref="J20:L20"/>
    <mergeCell ref="M24:O24"/>
    <mergeCell ref="C20:I20"/>
    <mergeCell ref="C21:I21"/>
    <mergeCell ref="C22:I22"/>
    <mergeCell ref="C23:I23"/>
    <mergeCell ref="C24:I24"/>
    <mergeCell ref="B26:G26"/>
    <mergeCell ref="J24:L24"/>
    <mergeCell ref="M22:O22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26">
      <formula1>4</formula1>
    </dataValidation>
    <dataValidation type="textLength" operator="equal" showInputMessage="1" showErrorMessage="1" errorTitle="Cuenta bancaria del Organizador" error="El código de Oficina debe de tener una longitud de 4 caracteres" sqref="I26:J26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26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26:O26">
      <formula1>10</formula1>
    </dataValidation>
  </dataValidations>
  <hyperlinks>
    <hyperlink ref="H17" r:id="rId1" display="plemarsport@gmail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Drop Down 10">
              <controlPr defaultSize="0" print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15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autoPageBreaks="0"/>
  </sheetPr>
  <dimension ref="A1:Y69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U29" sqref="U29"/>
    </sheetView>
  </sheetViews>
  <sheetFormatPr baseColWidth="10" defaultRowHeight="12.75"/>
  <cols>
    <col min="1" max="1" width="3.7109375" style="2" customWidth="1"/>
    <col min="2" max="2" width="44.7109375" style="1" customWidth="1"/>
    <col min="3" max="3" width="33.85546875" style="1" customWidth="1"/>
    <col min="4" max="4" width="30.2851562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31.28515625" style="2" bestFit="1" customWidth="1"/>
    <col min="11" max="11" width="21.28515625" customWidth="1"/>
    <col min="12" max="16" width="12.7109375" customWidth="1"/>
    <col min="17" max="17" width="16.42578125" style="27" customWidth="1"/>
    <col min="18" max="18" width="13.140625" style="28" customWidth="1"/>
    <col min="19" max="19" width="18.28515625" style="27" customWidth="1"/>
    <col min="20" max="20" width="16.42578125" style="27" customWidth="1"/>
    <col min="21" max="21" width="19.42578125" customWidth="1"/>
    <col min="23" max="23" width="10.85546875" style="149"/>
    <col min="24" max="24" width="12.28515625" style="149" bestFit="1" customWidth="1"/>
  </cols>
  <sheetData>
    <row r="1" spans="1:24" ht="30" customHeight="1">
      <c r="A1" s="637" t="s">
        <v>33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8" t="s">
        <v>170</v>
      </c>
      <c r="M1" s="639"/>
      <c r="N1" s="640"/>
      <c r="O1" s="78"/>
      <c r="P1" s="78"/>
    </row>
    <row r="2" spans="1:24" s="3" customFormat="1" ht="18" customHeight="1">
      <c r="A2" s="169" t="s">
        <v>26</v>
      </c>
      <c r="B2" s="169" t="s">
        <v>27</v>
      </c>
      <c r="C2" s="169" t="s">
        <v>28</v>
      </c>
      <c r="D2" s="169" t="s">
        <v>2</v>
      </c>
      <c r="E2" s="169" t="s">
        <v>29</v>
      </c>
      <c r="F2" s="169" t="s">
        <v>22</v>
      </c>
      <c r="G2" s="169" t="s">
        <v>30</v>
      </c>
      <c r="H2" s="169" t="s">
        <v>19</v>
      </c>
      <c r="I2" s="169" t="s">
        <v>24</v>
      </c>
      <c r="J2" s="169" t="s">
        <v>31</v>
      </c>
      <c r="K2" s="169" t="s">
        <v>32</v>
      </c>
      <c r="L2" s="169" t="s">
        <v>192</v>
      </c>
      <c r="M2" s="169" t="s">
        <v>193</v>
      </c>
      <c r="N2" s="169" t="s">
        <v>194</v>
      </c>
      <c r="O2" s="79" t="s">
        <v>328</v>
      </c>
      <c r="P2" s="79" t="s">
        <v>329</v>
      </c>
      <c r="Q2" s="29"/>
      <c r="R2" s="30"/>
      <c r="S2" s="29"/>
      <c r="T2" s="29"/>
      <c r="W2" s="150"/>
      <c r="X2" s="150"/>
    </row>
    <row r="3" spans="1:24" ht="16.350000000000001" customHeight="1">
      <c r="A3" s="177">
        <v>1</v>
      </c>
      <c r="B3" s="178" t="s">
        <v>335</v>
      </c>
      <c r="C3" s="187" t="s">
        <v>349</v>
      </c>
      <c r="D3" s="187" t="s">
        <v>350</v>
      </c>
      <c r="E3" s="187">
        <v>23680</v>
      </c>
      <c r="F3" s="177" t="s">
        <v>351</v>
      </c>
      <c r="G3" s="187" t="s">
        <v>352</v>
      </c>
      <c r="H3" s="187">
        <v>615050713</v>
      </c>
      <c r="I3" s="187">
        <v>953582704</v>
      </c>
      <c r="J3" s="189" t="s">
        <v>353</v>
      </c>
      <c r="K3" s="177"/>
      <c r="L3" s="183">
        <v>42910</v>
      </c>
      <c r="M3" s="184">
        <f t="shared" ref="M3:M8" si="0">L3-5</f>
        <v>42905</v>
      </c>
      <c r="N3" s="184">
        <f>L3</f>
        <v>42910</v>
      </c>
      <c r="O3" s="185">
        <v>200</v>
      </c>
      <c r="P3" s="185">
        <f>O3+50</f>
        <v>250</v>
      </c>
      <c r="Q3" s="27">
        <f>' Derechos de Inscripción '!C8</f>
        <v>4</v>
      </c>
      <c r="R3" s="28" t="s">
        <v>38</v>
      </c>
    </row>
    <row r="4" spans="1:24" ht="16.350000000000001" customHeight="1">
      <c r="A4" s="177">
        <v>2</v>
      </c>
      <c r="B4" s="178" t="s">
        <v>334</v>
      </c>
      <c r="C4" s="177" t="s">
        <v>330</v>
      </c>
      <c r="D4" s="179" t="s">
        <v>311</v>
      </c>
      <c r="E4" s="180" t="s">
        <v>312</v>
      </c>
      <c r="F4" s="177" t="s">
        <v>313</v>
      </c>
      <c r="G4" s="177" t="s">
        <v>219</v>
      </c>
      <c r="H4" s="179">
        <v>651863982</v>
      </c>
      <c r="I4" s="181"/>
      <c r="J4" s="182" t="s">
        <v>314</v>
      </c>
      <c r="K4" s="187"/>
      <c r="L4" s="183">
        <v>42931</v>
      </c>
      <c r="M4" s="184">
        <f t="shared" si="0"/>
        <v>42926</v>
      </c>
      <c r="N4" s="184">
        <f t="shared" ref="N4:N10" si="1">L4</f>
        <v>42931</v>
      </c>
      <c r="O4" s="185">
        <v>200</v>
      </c>
      <c r="P4" s="185">
        <f>O4+50</f>
        <v>250</v>
      </c>
      <c r="Q4" s="86">
        <v>1</v>
      </c>
      <c r="R4" s="28" t="s">
        <v>39</v>
      </c>
      <c r="S4" s="27">
        <v>0</v>
      </c>
      <c r="U4" t="str">
        <f>IF(Blanco=TRUE,"¡¡¡ ATENCIÓN !!! DATOS OCULTOS","ESTADO NORMAL (Todos los datos visibles)")</f>
        <v>ESTADO NORMAL (Todos los datos visibles)</v>
      </c>
    </row>
    <row r="5" spans="1:24" ht="16.350000000000001" customHeight="1">
      <c r="A5" s="177">
        <v>3</v>
      </c>
      <c r="B5" s="178" t="s">
        <v>341</v>
      </c>
      <c r="C5" s="177" t="s">
        <v>348</v>
      </c>
      <c r="D5" s="209" t="s">
        <v>342</v>
      </c>
      <c r="E5" s="180" t="s">
        <v>343</v>
      </c>
      <c r="F5" s="177" t="s">
        <v>344</v>
      </c>
      <c r="G5" s="177" t="s">
        <v>345</v>
      </c>
      <c r="H5" s="209" t="s">
        <v>346</v>
      </c>
      <c r="I5" s="181"/>
      <c r="J5" s="182" t="s">
        <v>347</v>
      </c>
      <c r="K5" s="177"/>
      <c r="L5" s="183">
        <v>42987</v>
      </c>
      <c r="M5" s="184">
        <f t="shared" si="0"/>
        <v>42982</v>
      </c>
      <c r="N5" s="184">
        <f t="shared" si="1"/>
        <v>42987</v>
      </c>
      <c r="O5" s="185">
        <v>200</v>
      </c>
      <c r="P5" s="185">
        <f t="shared" ref="P5:P10" si="2">O5+50</f>
        <v>250</v>
      </c>
      <c r="Q5" s="27" t="b">
        <v>0</v>
      </c>
      <c r="R5" s="28" t="s">
        <v>35</v>
      </c>
      <c r="S5" s="27" t="b">
        <f>IF(Blanco=TRUE,FALSE,IF(Shakedown=TRUE,#N/A,FALSE))</f>
        <v>0</v>
      </c>
      <c r="U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4" ht="16.350000000000001" customHeight="1">
      <c r="A6" s="177">
        <v>4</v>
      </c>
      <c r="B6" s="178" t="s">
        <v>336</v>
      </c>
      <c r="C6" s="177" t="s">
        <v>354</v>
      </c>
      <c r="D6" s="177" t="s">
        <v>326</v>
      </c>
      <c r="E6" s="180" t="s">
        <v>327</v>
      </c>
      <c r="F6" s="177" t="s">
        <v>322</v>
      </c>
      <c r="G6" s="177" t="s">
        <v>219</v>
      </c>
      <c r="H6" s="178" t="s">
        <v>323</v>
      </c>
      <c r="I6" s="187"/>
      <c r="J6" s="186" t="s">
        <v>325</v>
      </c>
      <c r="K6" s="177"/>
      <c r="L6" s="183">
        <v>43008</v>
      </c>
      <c r="M6" s="184">
        <f t="shared" si="0"/>
        <v>43003</v>
      </c>
      <c r="N6" s="184">
        <f t="shared" si="1"/>
        <v>43008</v>
      </c>
      <c r="O6" s="185">
        <v>200</v>
      </c>
      <c r="P6" s="185">
        <f t="shared" si="2"/>
        <v>250</v>
      </c>
    </row>
    <row r="7" spans="1:24" ht="16.350000000000001" customHeight="1">
      <c r="A7" s="177">
        <v>5</v>
      </c>
      <c r="B7" s="178" t="s">
        <v>340</v>
      </c>
      <c r="C7" s="187" t="s">
        <v>349</v>
      </c>
      <c r="D7" s="187" t="s">
        <v>350</v>
      </c>
      <c r="E7" s="187">
        <v>23680</v>
      </c>
      <c r="F7" s="177" t="s">
        <v>351</v>
      </c>
      <c r="G7" s="187" t="s">
        <v>352</v>
      </c>
      <c r="H7" s="187">
        <v>615050713</v>
      </c>
      <c r="I7" s="187">
        <v>953582704</v>
      </c>
      <c r="J7" s="189" t="s">
        <v>353</v>
      </c>
      <c r="K7" s="177"/>
      <c r="L7" s="183">
        <v>43022</v>
      </c>
      <c r="M7" s="184">
        <f t="shared" si="0"/>
        <v>43017</v>
      </c>
      <c r="N7" s="184">
        <f t="shared" si="1"/>
        <v>43022</v>
      </c>
      <c r="O7" s="185">
        <v>200</v>
      </c>
      <c r="P7" s="185">
        <f t="shared" si="2"/>
        <v>250</v>
      </c>
      <c r="Q7" s="27" t="b">
        <v>0</v>
      </c>
      <c r="R7" s="28" t="s">
        <v>36</v>
      </c>
      <c r="S7" s="27" t="b">
        <f>IF(Blanco=TRUE,FALSE,IF(Ouvreur=TRUE,#N/A,FALSE))</f>
        <v>0</v>
      </c>
    </row>
    <row r="8" spans="1:24" ht="16.350000000000001" customHeight="1">
      <c r="A8" s="177">
        <v>6</v>
      </c>
      <c r="B8" s="188" t="s">
        <v>337</v>
      </c>
      <c r="C8" s="210" t="s">
        <v>355</v>
      </c>
      <c r="D8" s="210" t="s">
        <v>356</v>
      </c>
      <c r="E8" s="210">
        <v>4260</v>
      </c>
      <c r="F8" s="210" t="s">
        <v>357</v>
      </c>
      <c r="G8" s="210" t="s">
        <v>219</v>
      </c>
      <c r="H8" s="210" t="s">
        <v>358</v>
      </c>
      <c r="I8" s="210"/>
      <c r="J8" s="210" t="s">
        <v>359</v>
      </c>
      <c r="K8" s="188"/>
      <c r="L8" s="183">
        <v>43057</v>
      </c>
      <c r="M8" s="184">
        <f t="shared" si="0"/>
        <v>43052</v>
      </c>
      <c r="N8" s="184">
        <f t="shared" si="1"/>
        <v>43057</v>
      </c>
      <c r="O8" s="185">
        <v>200</v>
      </c>
      <c r="P8" s="185">
        <f t="shared" si="2"/>
        <v>250</v>
      </c>
      <c r="Q8" s="27" t="b">
        <v>0</v>
      </c>
      <c r="R8" s="28" t="s">
        <v>37</v>
      </c>
      <c r="S8" s="27" t="b">
        <f>IF(Blanco=TRUE,FALSE,IF(Auxiliar=TRUE,#N/A,FALSE))</f>
        <v>0</v>
      </c>
    </row>
    <row r="9" spans="1:24" ht="16.350000000000001" customHeight="1">
      <c r="A9" s="192">
        <v>7</v>
      </c>
      <c r="B9" s="191" t="s">
        <v>338</v>
      </c>
      <c r="C9" s="166" t="s">
        <v>307</v>
      </c>
      <c r="D9" s="166" t="s">
        <v>308</v>
      </c>
      <c r="E9" s="174" t="s">
        <v>309</v>
      </c>
      <c r="F9" s="166" t="s">
        <v>310</v>
      </c>
      <c r="G9" s="166" t="s">
        <v>213</v>
      </c>
      <c r="H9" s="205" t="s">
        <v>317</v>
      </c>
      <c r="I9" s="175"/>
      <c r="J9" s="206" t="s">
        <v>318</v>
      </c>
      <c r="K9" s="193"/>
      <c r="L9" s="211">
        <v>43071</v>
      </c>
      <c r="M9" s="211">
        <f>L9-5</f>
        <v>43066</v>
      </c>
      <c r="N9" s="184">
        <f t="shared" si="1"/>
        <v>43071</v>
      </c>
      <c r="O9" s="185">
        <v>200</v>
      </c>
      <c r="P9" s="185">
        <f t="shared" si="2"/>
        <v>250</v>
      </c>
      <c r="Q9" s="27" t="b">
        <v>0</v>
      </c>
      <c r="R9" s="28" t="s">
        <v>243</v>
      </c>
      <c r="S9" s="27" t="b">
        <f>IF(Blanco=TRUE,FALSE,IF(Trofeo7=TRUE,#N/A,FALSE))</f>
        <v>0</v>
      </c>
    </row>
    <row r="10" spans="1:24" ht="16.350000000000001" customHeight="1">
      <c r="A10" s="195">
        <v>8</v>
      </c>
      <c r="B10" s="196" t="s">
        <v>339</v>
      </c>
      <c r="C10" s="177" t="s">
        <v>330</v>
      </c>
      <c r="D10" s="179" t="s">
        <v>311</v>
      </c>
      <c r="E10" s="180" t="s">
        <v>312</v>
      </c>
      <c r="F10" s="177" t="s">
        <v>313</v>
      </c>
      <c r="G10" s="177" t="s">
        <v>219</v>
      </c>
      <c r="H10" s="179">
        <v>651863982</v>
      </c>
      <c r="I10" s="181"/>
      <c r="J10" s="182" t="s">
        <v>314</v>
      </c>
      <c r="K10" s="194"/>
      <c r="L10" s="211">
        <v>43072</v>
      </c>
      <c r="M10" s="211">
        <f>L10-5</f>
        <v>43067</v>
      </c>
      <c r="N10" s="184">
        <f t="shared" si="1"/>
        <v>43072</v>
      </c>
      <c r="O10" s="185">
        <v>200</v>
      </c>
      <c r="P10" s="185">
        <f t="shared" si="2"/>
        <v>250</v>
      </c>
      <c r="Q10" s="27" t="b">
        <v>1</v>
      </c>
      <c r="R10" s="28" t="s">
        <v>244</v>
      </c>
      <c r="S10" s="27" t="e">
        <f>IF(Blanco=TRUE,FALSE,IF(Trofeo8=TRUE,#N/A,FALSE))</f>
        <v>#N/A</v>
      </c>
    </row>
    <row r="11" spans="1:24" ht="16.350000000000001" customHeight="1">
      <c r="A11" s="195"/>
      <c r="B11" s="196"/>
      <c r="C11" s="196"/>
      <c r="D11" s="196"/>
      <c r="E11" s="197"/>
      <c r="F11" s="196"/>
      <c r="G11" s="196"/>
      <c r="H11" s="195"/>
      <c r="I11" s="195"/>
      <c r="J11" s="198"/>
      <c r="K11" s="194"/>
      <c r="L11" s="194"/>
      <c r="M11" s="194"/>
      <c r="N11" s="194"/>
      <c r="O11" s="194"/>
      <c r="P11" s="194"/>
      <c r="Q11" s="27" t="b">
        <v>0</v>
      </c>
      <c r="R11" s="28" t="s">
        <v>167</v>
      </c>
      <c r="S11" s="27" t="b">
        <f>IF(Blanco=TRUE,FALSE,IF(Trofeo9=TRUE,#N/A,FALSE))</f>
        <v>0</v>
      </c>
    </row>
    <row r="12" spans="1:24" ht="16.350000000000001" customHeight="1">
      <c r="A12" s="195"/>
      <c r="B12" s="196"/>
      <c r="C12" s="196"/>
      <c r="D12" s="196"/>
      <c r="E12" s="197"/>
      <c r="F12" s="196"/>
      <c r="G12" s="196"/>
      <c r="H12" s="195"/>
      <c r="I12" s="195"/>
      <c r="J12" s="198"/>
      <c r="K12" s="194"/>
      <c r="L12" s="194"/>
      <c r="M12" s="194"/>
      <c r="N12" s="194"/>
      <c r="O12" s="194"/>
      <c r="P12" s="194"/>
      <c r="Q12" s="27" t="b">
        <v>0</v>
      </c>
      <c r="R12" s="28" t="s">
        <v>168</v>
      </c>
      <c r="S12" s="27" t="b">
        <f>IF(Blanco=TRUE,FALSE,IF(Trofeo10=TRUE,#N/A,FALSE))</f>
        <v>0</v>
      </c>
    </row>
    <row r="13" spans="1:24" ht="15">
      <c r="A13" s="190"/>
      <c r="B13" s="199"/>
      <c r="C13" s="196"/>
      <c r="D13" s="196"/>
      <c r="E13" s="197"/>
      <c r="F13" s="196"/>
      <c r="G13" s="196"/>
      <c r="H13" s="195"/>
      <c r="I13" s="195"/>
      <c r="J13" s="198"/>
      <c r="K13" s="200"/>
      <c r="L13" s="200"/>
      <c r="M13" s="200"/>
      <c r="N13" s="200"/>
      <c r="O13" s="200"/>
      <c r="P13" s="200"/>
      <c r="Q13" s="27" t="b">
        <v>0</v>
      </c>
      <c r="R13" s="28" t="s">
        <v>40</v>
      </c>
      <c r="S13" s="27" t="b">
        <f>IF(Blanco=TRUE,FALSE,IF(España=TRUE,#N/A,FALSE))</f>
        <v>0</v>
      </c>
    </row>
    <row r="14" spans="1:24" ht="15">
      <c r="A14" s="190"/>
      <c r="B14" s="199"/>
      <c r="C14" s="199"/>
      <c r="D14" s="199"/>
      <c r="E14" s="190"/>
      <c r="F14" s="199"/>
      <c r="G14" s="199"/>
      <c r="H14" s="190"/>
      <c r="I14" s="190"/>
      <c r="J14" s="190"/>
      <c r="K14" s="200"/>
      <c r="L14" s="200"/>
      <c r="M14" s="200"/>
      <c r="N14" s="200"/>
      <c r="O14" s="200"/>
      <c r="P14" s="200"/>
      <c r="Q14" s="27" t="b">
        <v>0</v>
      </c>
      <c r="R14" s="28" t="s">
        <v>41</v>
      </c>
      <c r="S14" s="27" t="b">
        <f>IF(Blanco=TRUE,FALSE,IF(Autonomico=TRUE,#N/A,FALSE))</f>
        <v>0</v>
      </c>
    </row>
    <row r="15" spans="1:24" ht="15">
      <c r="A15" s="190"/>
      <c r="B15" s="199"/>
      <c r="C15" s="199"/>
      <c r="D15" s="199"/>
      <c r="E15" s="190"/>
      <c r="F15" s="199"/>
      <c r="G15" s="199"/>
      <c r="H15" s="190"/>
      <c r="I15" s="190"/>
      <c r="J15" s="190"/>
      <c r="K15" s="200"/>
      <c r="L15" s="200"/>
      <c r="M15" s="200"/>
      <c r="N15" s="200"/>
      <c r="O15" s="200"/>
      <c r="P15" s="200"/>
      <c r="Q15" s="27" t="b">
        <v>0</v>
      </c>
      <c r="R15" s="28" t="s">
        <v>42</v>
      </c>
      <c r="S15" s="27" t="b">
        <f>IF(Blanco=TRUE,FALSE,IF(Clasicos=TRUE,#N/A,FALSE))</f>
        <v>0</v>
      </c>
    </row>
    <row r="16" spans="1:24" ht="15">
      <c r="A16" s="190"/>
      <c r="B16" s="199"/>
      <c r="C16" s="199"/>
      <c r="D16" s="199"/>
      <c r="E16" s="190"/>
      <c r="F16" s="199"/>
      <c r="G16" s="199"/>
      <c r="H16" s="190"/>
      <c r="I16" s="190"/>
      <c r="J16" s="190"/>
      <c r="K16" s="200"/>
      <c r="L16" s="200"/>
      <c r="M16" s="200"/>
      <c r="N16" s="200"/>
      <c r="O16" s="200"/>
      <c r="P16" s="200"/>
      <c r="Q16" s="86" t="b">
        <v>0</v>
      </c>
      <c r="R16" s="28" t="s">
        <v>54</v>
      </c>
    </row>
    <row r="17" spans="1:25" ht="15">
      <c r="A17" s="190"/>
      <c r="B17" s="199"/>
      <c r="C17" s="199"/>
      <c r="D17" s="199"/>
      <c r="E17" s="190"/>
      <c r="F17" s="199"/>
      <c r="G17" s="199"/>
      <c r="H17" s="190"/>
      <c r="I17" s="190"/>
      <c r="J17" s="190"/>
      <c r="K17" s="200"/>
      <c r="L17" s="200"/>
      <c r="M17" s="200"/>
      <c r="N17" s="200"/>
      <c r="O17" s="200"/>
      <c r="P17" s="200"/>
      <c r="Q17" s="27" t="b">
        <v>0</v>
      </c>
      <c r="R17" s="28" t="s">
        <v>169</v>
      </c>
      <c r="S17" s="27" t="str">
        <f>IF(IVA=TRUE,16/100,"")</f>
        <v/>
      </c>
    </row>
    <row r="18" spans="1:25" ht="15">
      <c r="A18" s="190"/>
      <c r="B18" s="199"/>
      <c r="C18" s="199"/>
      <c r="D18" s="199"/>
      <c r="E18" s="190"/>
      <c r="F18" s="199"/>
      <c r="G18" s="199"/>
      <c r="H18" s="190"/>
      <c r="I18" s="190"/>
      <c r="J18" s="190"/>
      <c r="K18" s="200"/>
      <c r="L18" s="200"/>
      <c r="M18" s="200"/>
      <c r="N18" s="200"/>
      <c r="O18" s="200"/>
      <c r="P18" s="200"/>
      <c r="Q18" s="27">
        <v>2</v>
      </c>
      <c r="R18" s="28" t="s">
        <v>43</v>
      </c>
    </row>
    <row r="19" spans="1:25" ht="15">
      <c r="A19" s="190"/>
      <c r="B19" s="199"/>
      <c r="C19" s="199"/>
      <c r="D19" s="199"/>
      <c r="E19" s="190"/>
      <c r="F19" s="199"/>
      <c r="G19" s="199"/>
      <c r="H19" s="190"/>
      <c r="I19" s="190"/>
      <c r="J19" s="190"/>
      <c r="K19" s="200"/>
      <c r="L19" s="200"/>
      <c r="M19" s="200"/>
      <c r="N19" s="200"/>
      <c r="O19" s="200"/>
      <c r="P19" s="200"/>
    </row>
    <row r="20" spans="1:25" ht="15">
      <c r="A20" s="190"/>
      <c r="B20" s="199"/>
      <c r="C20" s="199"/>
      <c r="D20" s="199"/>
      <c r="E20" s="190"/>
      <c r="F20" s="199"/>
      <c r="G20" s="199"/>
      <c r="H20" s="190"/>
      <c r="I20" s="190"/>
      <c r="J20" s="190"/>
      <c r="K20" s="200"/>
      <c r="L20" s="200"/>
      <c r="M20" s="200"/>
      <c r="N20" s="200"/>
      <c r="O20" s="200"/>
      <c r="P20" s="200"/>
      <c r="Q20" s="27">
        <v>1</v>
      </c>
      <c r="R20" s="28">
        <v>1</v>
      </c>
      <c r="S20" s="27" t="s">
        <v>198</v>
      </c>
      <c r="U20" t="s">
        <v>203</v>
      </c>
    </row>
    <row r="21" spans="1:25" ht="15">
      <c r="A21" s="190"/>
      <c r="B21" s="199"/>
      <c r="C21" s="199"/>
      <c r="D21" s="199"/>
      <c r="E21" s="190"/>
      <c r="F21" s="199"/>
      <c r="G21" s="199"/>
      <c r="H21" s="190"/>
      <c r="I21" s="190"/>
      <c r="J21" s="190"/>
      <c r="K21" s="200"/>
      <c r="L21" s="200"/>
      <c r="M21" s="200"/>
      <c r="N21" s="200"/>
      <c r="O21" s="200"/>
      <c r="P21" s="200"/>
      <c r="R21" s="28">
        <v>2</v>
      </c>
      <c r="S21" s="27" t="s">
        <v>199</v>
      </c>
      <c r="U21" t="s">
        <v>204</v>
      </c>
    </row>
    <row r="22" spans="1:25">
      <c r="R22" s="28">
        <v>3</v>
      </c>
      <c r="S22" s="27" t="s">
        <v>200</v>
      </c>
      <c r="U22" t="s">
        <v>205</v>
      </c>
    </row>
    <row r="23" spans="1:25">
      <c r="R23" s="28">
        <v>4</v>
      </c>
      <c r="S23" s="27" t="s">
        <v>201</v>
      </c>
      <c r="U23" t="s">
        <v>206</v>
      </c>
    </row>
    <row r="24" spans="1:25">
      <c r="N24" s="89" t="b">
        <v>0</v>
      </c>
      <c r="R24" s="28">
        <v>5</v>
      </c>
      <c r="S24" s="27" t="s">
        <v>202</v>
      </c>
      <c r="U24" t="s">
        <v>207</v>
      </c>
    </row>
    <row r="27" spans="1:25">
      <c r="O27" s="81">
        <v>2</v>
      </c>
      <c r="P27" s="81" t="s">
        <v>221</v>
      </c>
      <c r="Q27" s="81"/>
      <c r="R27" s="97"/>
      <c r="S27" s="98" t="s">
        <v>14</v>
      </c>
      <c r="T27" s="98"/>
      <c r="U27" s="27"/>
    </row>
    <row r="28" spans="1:25">
      <c r="O28" s="87"/>
      <c r="P28" s="85"/>
      <c r="Q28" s="87"/>
      <c r="R28" s="97">
        <v>1</v>
      </c>
      <c r="S28" s="98" t="s">
        <v>217</v>
      </c>
      <c r="T28" s="98" t="s">
        <v>34</v>
      </c>
      <c r="U28" s="59" t="s">
        <v>34</v>
      </c>
      <c r="W28" s="151" t="s">
        <v>291</v>
      </c>
      <c r="X28" s="96">
        <v>1</v>
      </c>
      <c r="Y28" s="99"/>
    </row>
    <row r="29" spans="1:25">
      <c r="O29" s="87"/>
      <c r="P29" s="85"/>
      <c r="Q29" s="87"/>
      <c r="R29" s="97">
        <v>2</v>
      </c>
      <c r="S29" s="98" t="s">
        <v>324</v>
      </c>
      <c r="T29" s="98" t="s">
        <v>215</v>
      </c>
      <c r="U29" s="118" t="s">
        <v>230</v>
      </c>
      <c r="W29" s="99">
        <v>1</v>
      </c>
      <c r="X29" s="99" t="s">
        <v>304</v>
      </c>
      <c r="Y29" s="96"/>
    </row>
    <row r="30" spans="1:25">
      <c r="Q30" s="82" t="s">
        <v>14</v>
      </c>
      <c r="R30" s="97">
        <v>3</v>
      </c>
      <c r="S30" s="98" t="s">
        <v>238</v>
      </c>
      <c r="T30" s="98" t="s">
        <v>216</v>
      </c>
      <c r="U30" s="118" t="s">
        <v>231</v>
      </c>
      <c r="W30" s="99">
        <v>2</v>
      </c>
      <c r="X30" s="99" t="s">
        <v>294</v>
      </c>
      <c r="Y30" s="99" t="s">
        <v>216</v>
      </c>
    </row>
    <row r="31" spans="1:25">
      <c r="Q31" s="84">
        <v>1</v>
      </c>
      <c r="R31" s="97">
        <v>4</v>
      </c>
      <c r="S31" s="98" t="s">
        <v>239</v>
      </c>
      <c r="T31" s="98" t="s">
        <v>240</v>
      </c>
      <c r="U31" s="118" t="s">
        <v>231</v>
      </c>
      <c r="W31" s="99">
        <v>3</v>
      </c>
      <c r="X31" s="99" t="s">
        <v>295</v>
      </c>
      <c r="Y31" s="99" t="s">
        <v>215</v>
      </c>
    </row>
    <row r="32" spans="1:25">
      <c r="R32" s="97">
        <v>5</v>
      </c>
      <c r="S32" s="98" t="s">
        <v>232</v>
      </c>
      <c r="T32" s="98" t="s">
        <v>241</v>
      </c>
      <c r="U32" s="118" t="s">
        <v>231</v>
      </c>
      <c r="W32" s="99">
        <v>4</v>
      </c>
      <c r="X32" s="99" t="s">
        <v>296</v>
      </c>
      <c r="Y32" s="99" t="s">
        <v>289</v>
      </c>
    </row>
    <row r="33" spans="15:25">
      <c r="R33" s="97">
        <v>6</v>
      </c>
      <c r="S33" s="98" t="s">
        <v>233</v>
      </c>
      <c r="T33" s="98" t="s">
        <v>242</v>
      </c>
      <c r="U33" s="118" t="s">
        <v>231</v>
      </c>
      <c r="W33" s="99">
        <v>5</v>
      </c>
      <c r="X33" s="99" t="s">
        <v>305</v>
      </c>
      <c r="Y33" s="99" t="s">
        <v>306</v>
      </c>
    </row>
    <row r="34" spans="15:25">
      <c r="Q34" s="95" t="s">
        <v>222</v>
      </c>
      <c r="R34" s="97">
        <v>7</v>
      </c>
      <c r="S34" s="98" t="s">
        <v>332</v>
      </c>
      <c r="T34" s="98" t="s">
        <v>235</v>
      </c>
      <c r="U34" s="118" t="s">
        <v>231</v>
      </c>
      <c r="W34" s="99">
        <v>6</v>
      </c>
      <c r="X34" s="99" t="s">
        <v>297</v>
      </c>
      <c r="Y34" s="99" t="s">
        <v>290</v>
      </c>
    </row>
    <row r="35" spans="15:25">
      <c r="Q35" s="99">
        <f>IF(cc&lt;=1400,1,IF(cc&lt;=1600,2,IF(cc&lt;=2000,3,IF(cc&lt;=3000,4,IF(cc&gt;3000,5,6)))))</f>
        <v>1</v>
      </c>
      <c r="R35" s="97">
        <v>8</v>
      </c>
      <c r="S35" s="98" t="s">
        <v>236</v>
      </c>
      <c r="T35" s="98" t="s">
        <v>237</v>
      </c>
      <c r="U35" s="118" t="s">
        <v>231</v>
      </c>
      <c r="W35" s="99">
        <v>7</v>
      </c>
      <c r="X35" s="99" t="s">
        <v>298</v>
      </c>
      <c r="Y35" s="99" t="s">
        <v>203</v>
      </c>
    </row>
    <row r="36" spans="15:25">
      <c r="Q36" s="95" t="s">
        <v>227</v>
      </c>
      <c r="R36" s="97">
        <v>9</v>
      </c>
      <c r="S36" s="98" t="s">
        <v>234</v>
      </c>
      <c r="T36" s="98" t="s">
        <v>214</v>
      </c>
      <c r="U36" s="118" t="s">
        <v>231</v>
      </c>
      <c r="W36" s="99">
        <v>8</v>
      </c>
      <c r="X36" s="99" t="s">
        <v>299</v>
      </c>
      <c r="Y36" s="99" t="s">
        <v>204</v>
      </c>
    </row>
    <row r="37" spans="15:25">
      <c r="Q37" s="99">
        <f>IF(cc&lt;=1600,1,2)</f>
        <v>1</v>
      </c>
      <c r="W37" s="99">
        <v>9</v>
      </c>
      <c r="X37" s="99" t="s">
        <v>300</v>
      </c>
      <c r="Y37" s="99" t="s">
        <v>206</v>
      </c>
    </row>
    <row r="38" spans="15:25">
      <c r="Q38" s="99" t="s">
        <v>226</v>
      </c>
      <c r="U38" s="59"/>
      <c r="W38" s="99">
        <v>10</v>
      </c>
      <c r="X38" s="99" t="s">
        <v>301</v>
      </c>
      <c r="Y38" s="99" t="s">
        <v>223</v>
      </c>
    </row>
    <row r="39" spans="15:25">
      <c r="Q39" s="99">
        <f>VLOOKUP(Grupo,$Q$41:$W$51,MATCH(DIVISION,$Q$40:$W$40,0),0)</f>
        <v>0</v>
      </c>
      <c r="S39" s="80"/>
      <c r="T39" s="80"/>
      <c r="U39" s="59"/>
      <c r="W39" s="99">
        <v>11</v>
      </c>
      <c r="X39" s="99" t="s">
        <v>302</v>
      </c>
      <c r="Y39" s="99" t="s">
        <v>224</v>
      </c>
    </row>
    <row r="40" spans="15:25">
      <c r="Q40" s="98" t="s">
        <v>362</v>
      </c>
      <c r="R40" s="114">
        <v>1</v>
      </c>
      <c r="S40" s="114">
        <v>2</v>
      </c>
      <c r="T40" s="114">
        <v>3</v>
      </c>
      <c r="U40" s="115">
        <v>4</v>
      </c>
      <c r="V40" s="115">
        <v>5</v>
      </c>
      <c r="W40" s="115">
        <v>6</v>
      </c>
    </row>
    <row r="41" spans="15:25">
      <c r="O41" t="s">
        <v>225</v>
      </c>
      <c r="Q41" s="114">
        <v>1</v>
      </c>
      <c r="R41" s="98"/>
      <c r="S41" s="98"/>
      <c r="T41" s="98"/>
      <c r="U41" s="116"/>
      <c r="V41" s="116"/>
      <c r="W41" s="116"/>
    </row>
    <row r="42" spans="15:25">
      <c r="Q42" s="114">
        <v>2</v>
      </c>
      <c r="R42" s="98" t="s">
        <v>203</v>
      </c>
      <c r="S42" s="98" t="s">
        <v>204</v>
      </c>
      <c r="T42" s="98" t="s">
        <v>206</v>
      </c>
      <c r="U42" s="117" t="s">
        <v>223</v>
      </c>
      <c r="V42" s="117" t="s">
        <v>224</v>
      </c>
      <c r="W42" s="117" t="s">
        <v>224</v>
      </c>
    </row>
    <row r="43" spans="15:25">
      <c r="O43" t="str">
        <f>IF(cc&lt;=1400,"1")</f>
        <v>1</v>
      </c>
      <c r="Q43" s="114">
        <v>3</v>
      </c>
      <c r="R43" s="98" t="s">
        <v>203</v>
      </c>
      <c r="S43" s="98" t="s">
        <v>204</v>
      </c>
      <c r="T43" s="98" t="s">
        <v>206</v>
      </c>
      <c r="U43" s="117" t="s">
        <v>223</v>
      </c>
      <c r="V43" s="117" t="s">
        <v>224</v>
      </c>
      <c r="W43" s="117" t="s">
        <v>224</v>
      </c>
    </row>
    <row r="44" spans="15:25">
      <c r="Q44" s="114">
        <v>4</v>
      </c>
      <c r="R44" s="98" t="s">
        <v>203</v>
      </c>
      <c r="S44" s="98" t="s">
        <v>204</v>
      </c>
      <c r="T44" s="98" t="s">
        <v>206</v>
      </c>
      <c r="U44" s="117" t="s">
        <v>223</v>
      </c>
      <c r="V44" s="117" t="s">
        <v>224</v>
      </c>
      <c r="W44" s="117" t="s">
        <v>224</v>
      </c>
    </row>
    <row r="45" spans="15:25">
      <c r="Q45" s="114">
        <v>5</v>
      </c>
      <c r="R45" s="98" t="s">
        <v>203</v>
      </c>
      <c r="S45" s="98" t="s">
        <v>204</v>
      </c>
      <c r="T45" s="98" t="s">
        <v>206</v>
      </c>
      <c r="U45" s="117" t="s">
        <v>223</v>
      </c>
      <c r="V45" s="117" t="s">
        <v>224</v>
      </c>
      <c r="W45" s="117" t="s">
        <v>224</v>
      </c>
    </row>
    <row r="46" spans="15:25">
      <c r="Q46" s="114">
        <v>6</v>
      </c>
      <c r="R46" s="98" t="s">
        <v>224</v>
      </c>
      <c r="S46" s="98" t="s">
        <v>224</v>
      </c>
      <c r="T46" s="98" t="s">
        <v>224</v>
      </c>
      <c r="U46" s="117" t="s">
        <v>224</v>
      </c>
      <c r="V46" s="117" t="s">
        <v>224</v>
      </c>
      <c r="W46" s="117" t="s">
        <v>361</v>
      </c>
    </row>
    <row r="47" spans="15:25">
      <c r="Q47" s="114">
        <v>7</v>
      </c>
      <c r="R47" s="98" t="s">
        <v>224</v>
      </c>
      <c r="S47" s="98" t="s">
        <v>224</v>
      </c>
      <c r="T47" s="98" t="s">
        <v>224</v>
      </c>
      <c r="U47" s="117" t="s">
        <v>224</v>
      </c>
      <c r="V47" s="117" t="s">
        <v>361</v>
      </c>
      <c r="W47" s="117" t="s">
        <v>361</v>
      </c>
    </row>
    <row r="48" spans="15:25">
      <c r="Q48" s="114">
        <v>8</v>
      </c>
      <c r="R48" s="117" t="s">
        <v>361</v>
      </c>
      <c r="S48" s="117" t="s">
        <v>361</v>
      </c>
      <c r="T48" s="117" t="s">
        <v>361</v>
      </c>
      <c r="U48" s="117" t="s">
        <v>361</v>
      </c>
      <c r="V48" s="117" t="s">
        <v>361</v>
      </c>
      <c r="W48" s="117" t="s">
        <v>361</v>
      </c>
    </row>
    <row r="49" spans="2:23">
      <c r="Q49" s="114">
        <v>9</v>
      </c>
      <c r="R49" s="117" t="s">
        <v>361</v>
      </c>
      <c r="S49" s="117" t="s">
        <v>361</v>
      </c>
      <c r="T49" s="117" t="s">
        <v>361</v>
      </c>
      <c r="U49" s="117" t="s">
        <v>361</v>
      </c>
      <c r="V49" s="117" t="s">
        <v>361</v>
      </c>
      <c r="W49" s="117" t="s">
        <v>361</v>
      </c>
    </row>
    <row r="50" spans="2:23">
      <c r="Q50" s="114">
        <v>10</v>
      </c>
      <c r="R50" s="98"/>
      <c r="S50" s="98"/>
      <c r="T50" s="98"/>
      <c r="U50" s="117"/>
      <c r="V50" s="117"/>
      <c r="W50" s="117"/>
    </row>
    <row r="51" spans="2:23">
      <c r="B51" s="170"/>
      <c r="C51" s="170"/>
      <c r="D51" s="170"/>
      <c r="E51" s="171"/>
      <c r="F51" s="170"/>
      <c r="G51" s="170"/>
      <c r="H51" s="171"/>
      <c r="I51" s="171"/>
      <c r="J51" s="171"/>
      <c r="K51" s="172"/>
      <c r="L51" s="172"/>
      <c r="Q51" s="114">
        <v>11</v>
      </c>
      <c r="R51" s="98"/>
      <c r="S51" s="98"/>
      <c r="T51" s="98"/>
      <c r="U51" s="117"/>
      <c r="V51" s="117"/>
      <c r="W51" s="117"/>
    </row>
    <row r="52" spans="2:23">
      <c r="B52" s="170"/>
      <c r="C52" s="170"/>
      <c r="D52" s="170"/>
      <c r="E52" s="171"/>
      <c r="F52" s="170"/>
      <c r="G52" s="170"/>
      <c r="H52" s="171"/>
      <c r="I52" s="171"/>
      <c r="J52" s="171"/>
      <c r="K52" s="172"/>
      <c r="L52" s="172"/>
      <c r="R52" s="100"/>
      <c r="U52" s="96"/>
    </row>
    <row r="53" spans="2:23">
      <c r="B53" s="170"/>
      <c r="C53" s="170"/>
      <c r="D53" s="170"/>
      <c r="E53" s="171"/>
      <c r="F53" s="170"/>
      <c r="G53" s="170"/>
      <c r="H53" s="171"/>
      <c r="I53" s="171"/>
      <c r="J53" s="171"/>
      <c r="K53" s="172"/>
      <c r="L53" s="172"/>
      <c r="R53" s="100"/>
      <c r="U53" s="96"/>
    </row>
    <row r="54" spans="2:23">
      <c r="B54" s="170"/>
      <c r="C54" s="170"/>
      <c r="D54" s="170"/>
      <c r="E54" s="171"/>
      <c r="F54" s="170"/>
      <c r="G54" s="170"/>
      <c r="H54" s="171"/>
      <c r="I54" s="171"/>
      <c r="J54" s="171"/>
      <c r="K54" s="172"/>
      <c r="L54" s="172"/>
      <c r="R54" s="100"/>
      <c r="U54" s="96"/>
    </row>
    <row r="55" spans="2:23">
      <c r="B55" s="170"/>
      <c r="C55" s="170"/>
      <c r="D55" s="170"/>
      <c r="E55" s="171"/>
      <c r="F55" s="170"/>
      <c r="G55" s="170"/>
      <c r="H55" s="171"/>
      <c r="I55" s="171"/>
      <c r="J55" s="171"/>
      <c r="K55" s="172"/>
      <c r="L55" s="172"/>
      <c r="R55" s="100"/>
      <c r="U55" s="96"/>
    </row>
    <row r="56" spans="2:23">
      <c r="B56" s="170"/>
      <c r="C56" s="170"/>
      <c r="D56" s="170"/>
      <c r="E56" s="171"/>
      <c r="F56" s="170"/>
      <c r="G56" s="170"/>
      <c r="H56" s="171"/>
      <c r="I56" s="171"/>
      <c r="J56" s="171"/>
      <c r="K56" s="172"/>
      <c r="L56" s="172"/>
      <c r="R56" s="100"/>
      <c r="U56" s="96"/>
    </row>
    <row r="57" spans="2:23">
      <c r="B57" s="175"/>
      <c r="C57" s="175"/>
      <c r="D57" s="175"/>
      <c r="E57" s="175"/>
      <c r="F57" s="175"/>
      <c r="G57" s="175"/>
      <c r="H57" s="175"/>
      <c r="I57" s="175"/>
      <c r="J57" s="201"/>
      <c r="K57" s="202"/>
      <c r="L57" s="173"/>
      <c r="M57" s="173"/>
      <c r="R57" s="100"/>
      <c r="U57" s="96"/>
    </row>
    <row r="58" spans="2:23">
      <c r="B58" s="175"/>
      <c r="C58" s="166"/>
      <c r="D58" s="166"/>
      <c r="E58" s="174"/>
      <c r="F58" s="166"/>
      <c r="G58" s="166"/>
      <c r="H58" s="203"/>
      <c r="I58" s="175"/>
      <c r="J58" s="204"/>
      <c r="K58" s="168"/>
      <c r="L58" s="168"/>
      <c r="M58" s="168"/>
      <c r="R58" s="100"/>
      <c r="U58" s="96"/>
    </row>
    <row r="59" spans="2:23">
      <c r="B59" s="175"/>
      <c r="C59" s="166"/>
      <c r="D59" s="166"/>
      <c r="E59" s="174"/>
      <c r="F59" s="166"/>
      <c r="G59" s="166"/>
      <c r="H59" s="205"/>
      <c r="I59" s="175"/>
      <c r="J59" s="206"/>
      <c r="K59" s="168"/>
      <c r="L59" s="168"/>
      <c r="M59" s="168"/>
      <c r="R59" s="100"/>
      <c r="U59" s="96"/>
    </row>
    <row r="60" spans="2:23">
      <c r="B60" s="166"/>
      <c r="C60" s="166"/>
      <c r="D60" s="205"/>
      <c r="E60" s="174"/>
      <c r="F60" s="166"/>
      <c r="G60" s="166"/>
      <c r="H60" s="205"/>
      <c r="I60" s="167"/>
      <c r="J60" s="207"/>
      <c r="K60" s="208"/>
      <c r="L60" s="168"/>
      <c r="M60" s="168"/>
    </row>
    <row r="61" spans="2:23">
      <c r="B61" s="170"/>
      <c r="C61" s="170"/>
      <c r="D61" s="170"/>
      <c r="E61" s="171"/>
      <c r="F61" s="170"/>
      <c r="G61" s="170"/>
      <c r="H61" s="171"/>
      <c r="I61" s="171"/>
      <c r="J61" s="171"/>
      <c r="K61" s="172"/>
      <c r="L61" s="172"/>
      <c r="U61" s="96"/>
      <c r="V61" s="27"/>
      <c r="W61" s="27"/>
    </row>
    <row r="62" spans="2:23">
      <c r="B62" s="170"/>
      <c r="C62" s="170"/>
      <c r="D62" s="170"/>
      <c r="E62" s="171"/>
      <c r="F62" s="170"/>
      <c r="G62" s="170"/>
      <c r="H62" s="171"/>
      <c r="I62" s="171"/>
      <c r="J62" s="171"/>
      <c r="K62" s="172"/>
      <c r="L62" s="172"/>
    </row>
    <row r="63" spans="2:23">
      <c r="B63" s="170"/>
      <c r="C63" s="170"/>
      <c r="D63" s="170"/>
      <c r="E63" s="171"/>
      <c r="F63" s="170"/>
      <c r="G63" s="170"/>
      <c r="H63" s="171"/>
      <c r="I63" s="171"/>
      <c r="J63" s="171"/>
      <c r="K63" s="172"/>
      <c r="L63" s="172"/>
    </row>
    <row r="64" spans="2:23">
      <c r="B64" s="170"/>
      <c r="C64" s="170"/>
      <c r="D64" s="170"/>
      <c r="E64" s="171"/>
      <c r="F64" s="170"/>
      <c r="G64" s="170"/>
      <c r="H64" s="171"/>
      <c r="I64" s="171"/>
      <c r="J64" s="171"/>
      <c r="K64" s="172"/>
      <c r="L64" s="172"/>
    </row>
    <row r="65" spans="2:12">
      <c r="B65" s="170"/>
      <c r="C65" s="170"/>
      <c r="D65" s="170"/>
      <c r="E65" s="171"/>
      <c r="F65" s="170"/>
      <c r="G65" s="170"/>
      <c r="H65" s="171"/>
      <c r="I65" s="171"/>
      <c r="J65" s="171"/>
      <c r="K65" s="172"/>
      <c r="L65" s="172"/>
    </row>
    <row r="66" spans="2:12">
      <c r="B66" s="170"/>
      <c r="C66" s="170"/>
      <c r="D66" s="170"/>
      <c r="E66" s="171"/>
      <c r="F66" s="170"/>
      <c r="G66" s="170"/>
      <c r="H66" s="171"/>
      <c r="I66" s="171"/>
      <c r="J66" s="171"/>
      <c r="K66" s="172"/>
      <c r="L66" s="172"/>
    </row>
    <row r="67" spans="2:12">
      <c r="B67" s="170"/>
      <c r="C67" s="170"/>
      <c r="D67" s="170"/>
      <c r="E67" s="171"/>
      <c r="F67" s="170"/>
      <c r="G67" s="170"/>
      <c r="H67" s="171"/>
      <c r="I67" s="171"/>
      <c r="J67" s="171"/>
      <c r="K67" s="172"/>
      <c r="L67" s="172"/>
    </row>
    <row r="68" spans="2:12">
      <c r="B68" s="170"/>
      <c r="C68" s="170"/>
      <c r="D68" s="170"/>
      <c r="E68" s="171"/>
      <c r="F68" s="170"/>
      <c r="G68" s="170"/>
      <c r="H68" s="171"/>
      <c r="I68" s="171"/>
      <c r="J68" s="171"/>
      <c r="K68" s="172"/>
      <c r="L68" s="172"/>
    </row>
    <row r="69" spans="2:12">
      <c r="B69" s="170"/>
      <c r="C69" s="170"/>
      <c r="D69" s="170"/>
      <c r="E69" s="171"/>
      <c r="F69" s="170"/>
      <c r="G69" s="170"/>
      <c r="H69" s="171"/>
      <c r="I69" s="171"/>
      <c r="J69" s="171"/>
      <c r="K69" s="172"/>
      <c r="L69" s="172"/>
    </row>
  </sheetData>
  <mergeCells count="2">
    <mergeCell ref="A1:K1"/>
    <mergeCell ref="L1:N1"/>
  </mergeCells>
  <phoneticPr fontId="23" type="noConversion"/>
  <hyperlinks>
    <hyperlink ref="J10" r:id="rId1"/>
    <hyperlink ref="J5" r:id="rId2"/>
    <hyperlink ref="J3" r:id="rId3"/>
    <hyperlink ref="J4" r:id="rId4"/>
    <hyperlink ref="J6" r:id="rId5"/>
    <hyperlink ref="J7" r:id="rId6"/>
  </hyperlinks>
  <pageMargins left="0.75" right="0.75" top="1" bottom="1" header="0" footer="0"/>
  <pageSetup paperSize="9" orientation="portrait" r:id="rId7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39</vt:i4>
      </vt:variant>
    </vt:vector>
  </HeadingPairs>
  <TitlesOfParts>
    <vt:vector size="43" baseType="lpstr">
      <vt:lpstr> Boletín de Inscripción </vt:lpstr>
      <vt:lpstr>Exportacion</vt:lpstr>
      <vt:lpstr> Derechos de Inscripción </vt:lpstr>
      <vt:lpstr> Datos de Organizadores 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Gabriel Soto Martin</cp:lastModifiedBy>
  <cp:lastPrinted>2016-04-29T10:25:25Z</cp:lastPrinted>
  <dcterms:created xsi:type="dcterms:W3CDTF">2006-10-27T17:07:54Z</dcterms:created>
  <dcterms:modified xsi:type="dcterms:W3CDTF">2017-08-27T16:15:56Z</dcterms:modified>
</cp:coreProperties>
</file>